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/>
  </bookViews>
  <sheets>
    <sheet name="表" sheetId="1" r:id="rId1"/>
  </sheets>
  <definedNames>
    <definedName name="_xlnm._FilterDatabase" localSheetId="0" hidden="1">表!$A$2:$F$1402</definedName>
    <definedName name="_xlnm.Print_Titles" localSheetId="0">表!$1:$2</definedName>
  </definedNames>
  <calcPr calcId="144525"/>
</workbook>
</file>

<file path=xl/sharedStrings.xml><?xml version="1.0" encoding="utf-8"?>
<sst xmlns="http://schemas.openxmlformats.org/spreadsheetml/2006/main" count="4207" uniqueCount="1408">
  <si>
    <t>三亚市自然资源和规划局下属事业单位2023年下半年公开招聘工作人员
笔试成绩</t>
  </si>
  <si>
    <t>序号</t>
  </si>
  <si>
    <t>报考岗位</t>
  </si>
  <si>
    <t>准考证号</t>
  </si>
  <si>
    <t>姓名</t>
  </si>
  <si>
    <t>笔试成绩</t>
  </si>
  <si>
    <t>备注</t>
  </si>
  <si>
    <t>0101-管理岗(三亚市不动产登记中心)</t>
  </si>
  <si>
    <t>蔡慧程</t>
  </si>
  <si>
    <t/>
  </si>
  <si>
    <t>韦迪梓</t>
  </si>
  <si>
    <t>庞信参</t>
  </si>
  <si>
    <t>梁淑君</t>
  </si>
  <si>
    <t>杨惠珍</t>
  </si>
  <si>
    <t>罗伶</t>
  </si>
  <si>
    <t>黎亮豆</t>
  </si>
  <si>
    <t>王兴瑞</t>
  </si>
  <si>
    <t>梁德华</t>
  </si>
  <si>
    <t>裴珏</t>
  </si>
  <si>
    <t>陈冲</t>
  </si>
  <si>
    <t>黄昌岷</t>
  </si>
  <si>
    <t>曾其娴</t>
  </si>
  <si>
    <t>李微</t>
  </si>
  <si>
    <t>李文婧</t>
  </si>
  <si>
    <t>梁英</t>
  </si>
  <si>
    <t>常学东</t>
  </si>
  <si>
    <t>管艺</t>
  </si>
  <si>
    <t>何润</t>
  </si>
  <si>
    <t>陈祈含</t>
  </si>
  <si>
    <t>陈菲</t>
  </si>
  <si>
    <t>曾萍嘉</t>
  </si>
  <si>
    <t>高振皇</t>
  </si>
  <si>
    <t>董以娇</t>
  </si>
  <si>
    <t>陈勇潇</t>
  </si>
  <si>
    <t>容亚梅</t>
  </si>
  <si>
    <t>范晓君</t>
  </si>
  <si>
    <t>张玉丽</t>
  </si>
  <si>
    <t>杨欣翀</t>
  </si>
  <si>
    <t>梁婀娜</t>
  </si>
  <si>
    <t>陈霜</t>
  </si>
  <si>
    <t>陈雅婷</t>
  </si>
  <si>
    <t>邓映卿</t>
  </si>
  <si>
    <t>曾琪</t>
  </si>
  <si>
    <t>陈初妮</t>
  </si>
  <si>
    <t>王琪</t>
  </si>
  <si>
    <t>符传钦</t>
  </si>
  <si>
    <t>徐钟惠</t>
  </si>
  <si>
    <t>郭义舅</t>
  </si>
  <si>
    <t>桂婷婷</t>
  </si>
  <si>
    <t>谢雨</t>
  </si>
  <si>
    <t>张悦琦</t>
  </si>
  <si>
    <t>林凡舒</t>
  </si>
  <si>
    <t>林玉霞</t>
  </si>
  <si>
    <t>胡锦泽</t>
  </si>
  <si>
    <t>吴金柳</t>
  </si>
  <si>
    <t>王盈盈</t>
  </si>
  <si>
    <t>赵艺蔓</t>
  </si>
  <si>
    <t>姚佳</t>
  </si>
  <si>
    <t>吴洁</t>
  </si>
  <si>
    <t>陈妍</t>
  </si>
  <si>
    <t>陈姝言</t>
  </si>
  <si>
    <t>赵莹</t>
  </si>
  <si>
    <t>李容灿</t>
  </si>
  <si>
    <t>林文波</t>
  </si>
  <si>
    <t>万琼</t>
  </si>
  <si>
    <t>何巧思</t>
  </si>
  <si>
    <t>杜辰</t>
  </si>
  <si>
    <t>陈珍娇</t>
  </si>
  <si>
    <t>孙珂珺</t>
  </si>
  <si>
    <t>王琦</t>
  </si>
  <si>
    <t>谢碧桑</t>
  </si>
  <si>
    <t>陈茗</t>
  </si>
  <si>
    <t>李紫嫣</t>
  </si>
  <si>
    <t>梁学锋</t>
  </si>
  <si>
    <t>阮璐</t>
  </si>
  <si>
    <t>王秋和</t>
  </si>
  <si>
    <t>申丹妮</t>
  </si>
  <si>
    <t>陈欣欣</t>
  </si>
  <si>
    <t>黄莹仪</t>
  </si>
  <si>
    <t>唐思艺</t>
  </si>
  <si>
    <t>赵建航</t>
  </si>
  <si>
    <t>王雨彤</t>
  </si>
  <si>
    <t>纪婷婷</t>
  </si>
  <si>
    <t>朱明雅</t>
  </si>
  <si>
    <t>施伊</t>
  </si>
  <si>
    <t>李卓艺</t>
  </si>
  <si>
    <t>李向阳</t>
  </si>
  <si>
    <t>陈娜</t>
  </si>
  <si>
    <t>符坤丹</t>
  </si>
  <si>
    <t>赵浩富</t>
  </si>
  <si>
    <t>钟文慧</t>
  </si>
  <si>
    <t>韩坪定</t>
  </si>
  <si>
    <t>陈彦恺</t>
  </si>
  <si>
    <t>吉雪花</t>
  </si>
  <si>
    <t>林世辉</t>
  </si>
  <si>
    <t>肖进文</t>
  </si>
  <si>
    <t>吴雯雯</t>
  </si>
  <si>
    <t>文波</t>
  </si>
  <si>
    <t>陈赞博</t>
  </si>
  <si>
    <t>吕丽君</t>
  </si>
  <si>
    <t>时若飞</t>
  </si>
  <si>
    <t>符秋霞</t>
  </si>
  <si>
    <t>黄小倩</t>
  </si>
  <si>
    <t>朱怿菲</t>
  </si>
  <si>
    <t>李蕊</t>
  </si>
  <si>
    <t>王红棉</t>
  </si>
  <si>
    <t>陈日梧</t>
  </si>
  <si>
    <t>卢传跃</t>
  </si>
  <si>
    <t>杨颖</t>
  </si>
  <si>
    <t>许超</t>
  </si>
  <si>
    <t>余海建</t>
  </si>
  <si>
    <t>云璐</t>
  </si>
  <si>
    <t>陈丹丹</t>
  </si>
  <si>
    <t>王科</t>
  </si>
  <si>
    <t>邓正虹</t>
  </si>
  <si>
    <t>郑侠雅</t>
  </si>
  <si>
    <t>张康丽</t>
  </si>
  <si>
    <t>李桃源</t>
  </si>
  <si>
    <t>谢敏</t>
  </si>
  <si>
    <t>陆来利</t>
  </si>
  <si>
    <t>蓝本</t>
  </si>
  <si>
    <t>黄敏</t>
  </si>
  <si>
    <t>盛皓然</t>
  </si>
  <si>
    <t>周家峰</t>
  </si>
  <si>
    <t>王莹</t>
  </si>
  <si>
    <t>罗捷</t>
  </si>
  <si>
    <t>付聪慧</t>
  </si>
  <si>
    <t>林明博</t>
  </si>
  <si>
    <t>符阳基</t>
  </si>
  <si>
    <t>陈映瑜</t>
  </si>
  <si>
    <t>陈玉珊</t>
  </si>
  <si>
    <t>王燕红</t>
  </si>
  <si>
    <t>邓尾全</t>
  </si>
  <si>
    <t>刘秋丽</t>
  </si>
  <si>
    <t>吴汉珍</t>
  </si>
  <si>
    <t>苏泊嫚</t>
  </si>
  <si>
    <t>裴淑君</t>
  </si>
  <si>
    <t>吉世能</t>
  </si>
  <si>
    <t>文升宽</t>
  </si>
  <si>
    <t>林德泽</t>
  </si>
  <si>
    <t>张思华</t>
  </si>
  <si>
    <t>陈阅</t>
  </si>
  <si>
    <t>黎杰</t>
  </si>
  <si>
    <t>苏龙波</t>
  </si>
  <si>
    <t>冯志冲</t>
  </si>
  <si>
    <t>杨紫悠</t>
  </si>
  <si>
    <t>王疑</t>
  </si>
  <si>
    <t>纪新照</t>
  </si>
  <si>
    <t>罗雯雯</t>
  </si>
  <si>
    <t>陈悦</t>
  </si>
  <si>
    <t>陈磊</t>
  </si>
  <si>
    <t>邢晓婷</t>
  </si>
  <si>
    <t>刘天妙</t>
  </si>
  <si>
    <t>杨来滨</t>
  </si>
  <si>
    <t>吴廷光</t>
  </si>
  <si>
    <t>许苗苗</t>
  </si>
  <si>
    <t>郑雨桃</t>
  </si>
  <si>
    <t>李亚楠</t>
  </si>
  <si>
    <t>王韵凯</t>
  </si>
  <si>
    <t>符如曼</t>
  </si>
  <si>
    <t>邢丽雅</t>
  </si>
  <si>
    <t>陈俊宇</t>
  </si>
  <si>
    <t>瞿晓娟</t>
  </si>
  <si>
    <t>符家伊</t>
  </si>
  <si>
    <t>黄谢</t>
  </si>
  <si>
    <t>吉美净</t>
  </si>
  <si>
    <t>房学舒</t>
  </si>
  <si>
    <t>梁艳梅</t>
  </si>
  <si>
    <t>潘志强</t>
  </si>
  <si>
    <t>符广叶</t>
  </si>
  <si>
    <t>高璇</t>
  </si>
  <si>
    <t>卓圆梦</t>
  </si>
  <si>
    <t>王祥臻</t>
  </si>
  <si>
    <t>张一凡</t>
  </si>
  <si>
    <t>欧菊</t>
  </si>
  <si>
    <t>蔡雅馨</t>
  </si>
  <si>
    <t>董德群</t>
  </si>
  <si>
    <t>袁心雅</t>
  </si>
  <si>
    <t>叶子龙</t>
  </si>
  <si>
    <t>桂苾雪</t>
  </si>
  <si>
    <t>连心</t>
  </si>
  <si>
    <t>连成瑛</t>
  </si>
  <si>
    <t>陈虹伶</t>
  </si>
  <si>
    <t>邢潇心</t>
  </si>
  <si>
    <t>陈婷婷</t>
  </si>
  <si>
    <t>王燕</t>
  </si>
  <si>
    <t>王诗诗</t>
  </si>
  <si>
    <t>冼欢</t>
  </si>
  <si>
    <t>周海玲</t>
  </si>
  <si>
    <t>尹思思</t>
  </si>
  <si>
    <t>徐歆</t>
  </si>
  <si>
    <t>王婕妤</t>
  </si>
  <si>
    <t>符开豪</t>
  </si>
  <si>
    <t>唐昌恒</t>
  </si>
  <si>
    <t>胡其鸿</t>
  </si>
  <si>
    <t>黎凡</t>
  </si>
  <si>
    <t>黄蓝琳</t>
  </si>
  <si>
    <t>符沙沙</t>
  </si>
  <si>
    <t>刘硕文</t>
  </si>
  <si>
    <t>孙雅静</t>
  </si>
  <si>
    <t>陈静</t>
  </si>
  <si>
    <t>黄成木</t>
  </si>
  <si>
    <t>贺冰</t>
  </si>
  <si>
    <t>李梅娜</t>
  </si>
  <si>
    <t>李海文</t>
  </si>
  <si>
    <t>胡桃香</t>
  </si>
  <si>
    <t>邢华钰</t>
  </si>
  <si>
    <t>王源恬</t>
  </si>
  <si>
    <t>崔宇欣</t>
  </si>
  <si>
    <t>李凤连</t>
  </si>
  <si>
    <t>王家驹</t>
  </si>
  <si>
    <t>李颖</t>
  </si>
  <si>
    <t>纪新帅</t>
  </si>
  <si>
    <t>吴清倚</t>
  </si>
  <si>
    <t>黄朝选</t>
  </si>
  <si>
    <t>黎俊琅</t>
  </si>
  <si>
    <t>杨阳</t>
  </si>
  <si>
    <t>曹娅妮</t>
  </si>
  <si>
    <t>王广涛</t>
  </si>
  <si>
    <t>陈菊菊</t>
  </si>
  <si>
    <t>陈钰</t>
  </si>
  <si>
    <t>孙绮黛</t>
  </si>
  <si>
    <t>李洁</t>
  </si>
  <si>
    <t>王育</t>
  </si>
  <si>
    <t>符策文</t>
  </si>
  <si>
    <t>龙橘苹</t>
  </si>
  <si>
    <t>万梅芳</t>
  </si>
  <si>
    <t>高蓉芳</t>
  </si>
  <si>
    <t>杨瑞祥</t>
  </si>
  <si>
    <t>何伟泽</t>
  </si>
  <si>
    <t>邢燕矫</t>
  </si>
  <si>
    <t>黄文顺</t>
  </si>
  <si>
    <t>尤春曼</t>
  </si>
  <si>
    <t>杨子逸</t>
  </si>
  <si>
    <t>卓丛林</t>
  </si>
  <si>
    <t>文云妃</t>
  </si>
  <si>
    <t>海米娜</t>
  </si>
  <si>
    <t>黎家凯</t>
  </si>
  <si>
    <t>吴毓亮</t>
  </si>
  <si>
    <t>曾维成</t>
  </si>
  <si>
    <t>黄成</t>
  </si>
  <si>
    <t>何有仪</t>
  </si>
  <si>
    <t>周均君</t>
  </si>
  <si>
    <t>段文佳</t>
  </si>
  <si>
    <t>许文雅</t>
  </si>
  <si>
    <t>李家庞</t>
  </si>
  <si>
    <t>羊妍秋</t>
  </si>
  <si>
    <t>麦民鉴</t>
  </si>
  <si>
    <t>苏玉铄</t>
  </si>
  <si>
    <t>黎严政</t>
  </si>
  <si>
    <t>王劲</t>
  </si>
  <si>
    <t>郑秋婷</t>
  </si>
  <si>
    <t>王丹妮</t>
  </si>
  <si>
    <t>谭诗楷</t>
  </si>
  <si>
    <t>陆娇娇</t>
  </si>
  <si>
    <t>胡文花</t>
  </si>
  <si>
    <t>陈澳</t>
  </si>
  <si>
    <t>陈铁良</t>
  </si>
  <si>
    <t>吴乾女</t>
  </si>
  <si>
    <t>胡蕾磊</t>
  </si>
  <si>
    <t>陈梅玲</t>
  </si>
  <si>
    <t>姚嘉诺</t>
  </si>
  <si>
    <t>李婧</t>
  </si>
  <si>
    <t>符明惠</t>
  </si>
  <si>
    <t>罗希特</t>
  </si>
  <si>
    <t>董菲菲</t>
  </si>
  <si>
    <t>宣心怡</t>
  </si>
  <si>
    <t>周明泽</t>
  </si>
  <si>
    <t>郑怡萍</t>
  </si>
  <si>
    <t>邢丁尹</t>
  </si>
  <si>
    <t>许香萍</t>
  </si>
  <si>
    <t>梁晓凤</t>
  </si>
  <si>
    <t>赵清凡</t>
  </si>
  <si>
    <t>王雨乔</t>
  </si>
  <si>
    <t>董敏慧</t>
  </si>
  <si>
    <t>李二女</t>
  </si>
  <si>
    <t>林朝晖</t>
  </si>
  <si>
    <t>孙晨</t>
  </si>
  <si>
    <t>陈晓凌</t>
  </si>
  <si>
    <t>丁宇泽</t>
  </si>
  <si>
    <t>缺考</t>
  </si>
  <si>
    <t>万杰玲</t>
  </si>
  <si>
    <t>严满意</t>
  </si>
  <si>
    <t>习秋玉</t>
  </si>
  <si>
    <t>何兰秋</t>
  </si>
  <si>
    <t>何小妹</t>
  </si>
  <si>
    <t>何慧慧</t>
  </si>
  <si>
    <t>何慧灵</t>
  </si>
  <si>
    <t>何日美</t>
  </si>
  <si>
    <t>何旭</t>
  </si>
  <si>
    <t>何玉敏</t>
  </si>
  <si>
    <t>何秀花</t>
  </si>
  <si>
    <t>何萍萍</t>
  </si>
  <si>
    <t>余珍娟</t>
  </si>
  <si>
    <t>冯启龙</t>
  </si>
  <si>
    <t>冯娇雪</t>
  </si>
  <si>
    <t>冯群</t>
  </si>
  <si>
    <t>冯雨欣</t>
  </si>
  <si>
    <t>刘亚运</t>
  </si>
  <si>
    <t>刘付培慧</t>
  </si>
  <si>
    <t>刘国鹏</t>
  </si>
  <si>
    <t>刘小娜</t>
  </si>
  <si>
    <t>刘峻</t>
  </si>
  <si>
    <t>刘张忠</t>
  </si>
  <si>
    <t>刘思思</t>
  </si>
  <si>
    <t>刘星云</t>
  </si>
  <si>
    <t>刘晓梅</t>
  </si>
  <si>
    <t>刘洋</t>
  </si>
  <si>
    <t>刘海池</t>
  </si>
  <si>
    <t>刘玉欣</t>
  </si>
  <si>
    <t>刘英达</t>
  </si>
  <si>
    <t>刘超君</t>
  </si>
  <si>
    <t>刘陈莉</t>
  </si>
  <si>
    <t>刘颖</t>
  </si>
  <si>
    <t>卓扬静</t>
  </si>
  <si>
    <t>卢兴豪</t>
  </si>
  <si>
    <t>卿晨</t>
  </si>
  <si>
    <t>叶世兴</t>
  </si>
  <si>
    <t>叶箐瑛</t>
  </si>
  <si>
    <t>吉姝锡</t>
  </si>
  <si>
    <t>向锋</t>
  </si>
  <si>
    <t>吕亮天</t>
  </si>
  <si>
    <t>吴乾青</t>
  </si>
  <si>
    <t>吴博雕</t>
  </si>
  <si>
    <t>吴妍</t>
  </si>
  <si>
    <t>吴开菊</t>
  </si>
  <si>
    <t>吴振端</t>
  </si>
  <si>
    <t>吴梦捷</t>
  </si>
  <si>
    <t>吴海燕</t>
  </si>
  <si>
    <t>吴淑雯</t>
  </si>
  <si>
    <t>吴炳坤</t>
  </si>
  <si>
    <t>吴燕阳</t>
  </si>
  <si>
    <t>吴爱丽</t>
  </si>
  <si>
    <t>吴秀秀</t>
  </si>
  <si>
    <t>吴美莲</t>
  </si>
  <si>
    <t>吴航</t>
  </si>
  <si>
    <t>吴英湖</t>
  </si>
  <si>
    <t>吴茂娜</t>
  </si>
  <si>
    <t>吴莹</t>
  </si>
  <si>
    <t>吴静宜</t>
  </si>
  <si>
    <t>周仁宽</t>
  </si>
  <si>
    <t>周帆</t>
  </si>
  <si>
    <t>周志浩</t>
  </si>
  <si>
    <t>周晓智</t>
  </si>
  <si>
    <t>周洋妃</t>
  </si>
  <si>
    <t>周芷伊</t>
  </si>
  <si>
    <t>周颖</t>
  </si>
  <si>
    <t>唐娟娟</t>
  </si>
  <si>
    <t>唐小妹</t>
  </si>
  <si>
    <t>唐瑶雯</t>
  </si>
  <si>
    <t>唐菁伶</t>
  </si>
  <si>
    <t>夏彩云</t>
  </si>
  <si>
    <t>姚婕</t>
  </si>
  <si>
    <t>姚碧文</t>
  </si>
  <si>
    <t>姚莉</t>
  </si>
  <si>
    <t>孔妙华</t>
  </si>
  <si>
    <t>孔维蔚</t>
  </si>
  <si>
    <t>孙佳华</t>
  </si>
  <si>
    <t>孙露露</t>
  </si>
  <si>
    <t>孙鹏</t>
  </si>
  <si>
    <t>孟飞</t>
  </si>
  <si>
    <t>宋新宇</t>
  </si>
  <si>
    <t>容哲柔</t>
  </si>
  <si>
    <t>容文桦</t>
  </si>
  <si>
    <t>尹艺涵</t>
  </si>
  <si>
    <t>崔颍</t>
  </si>
  <si>
    <t>庄惠惠</t>
  </si>
  <si>
    <t>庄辉鸿</t>
  </si>
  <si>
    <t>康建国</t>
  </si>
  <si>
    <t>廖栩君</t>
  </si>
  <si>
    <t>张丽芬</t>
  </si>
  <si>
    <t>张圆</t>
  </si>
  <si>
    <t>张婉婷</t>
  </si>
  <si>
    <t>张学芝</t>
  </si>
  <si>
    <t>张彩瑶</t>
  </si>
  <si>
    <t>张晓旭</t>
  </si>
  <si>
    <t>张晓艺</t>
  </si>
  <si>
    <t>张杰</t>
  </si>
  <si>
    <t>张欣昱</t>
  </si>
  <si>
    <t>张浩</t>
  </si>
  <si>
    <t>张福威</t>
  </si>
  <si>
    <t>张程凯</t>
  </si>
  <si>
    <t>张纪兵</t>
  </si>
  <si>
    <t>张艳静</t>
  </si>
  <si>
    <t>张贤萍</t>
  </si>
  <si>
    <t>张韩</t>
  </si>
  <si>
    <t>张鸿滢</t>
  </si>
  <si>
    <t>彭玉璋</t>
  </si>
  <si>
    <t>徐一铭</t>
  </si>
  <si>
    <t>徐子豪</t>
  </si>
  <si>
    <t>徐放</t>
  </si>
  <si>
    <t>文海玉</t>
  </si>
  <si>
    <t>文超</t>
  </si>
  <si>
    <t>施雨纯</t>
  </si>
  <si>
    <t>曹泽文</t>
  </si>
  <si>
    <t>曾乾姬</t>
  </si>
  <si>
    <t>曾琪珑</t>
  </si>
  <si>
    <t>曾红</t>
  </si>
  <si>
    <t>曾芸</t>
  </si>
  <si>
    <t>曾莲妹</t>
  </si>
  <si>
    <t>曾静静</t>
  </si>
  <si>
    <t>朱丽虹</t>
  </si>
  <si>
    <t>朱希琳</t>
  </si>
  <si>
    <t>朱星宇</t>
  </si>
  <si>
    <t>李亚玲</t>
  </si>
  <si>
    <t>李亚茹</t>
  </si>
  <si>
    <t>李亿娇</t>
  </si>
  <si>
    <t>李儒瑞</t>
  </si>
  <si>
    <t>李冬岩</t>
  </si>
  <si>
    <t>李坤</t>
  </si>
  <si>
    <t>李宛金</t>
  </si>
  <si>
    <t>李康</t>
  </si>
  <si>
    <t>李彦霏</t>
  </si>
  <si>
    <t>李恒锋</t>
  </si>
  <si>
    <t>李明雨</t>
  </si>
  <si>
    <t>李昱雯</t>
  </si>
  <si>
    <t>李梦怡</t>
  </si>
  <si>
    <t>李永耀</t>
  </si>
  <si>
    <t>李泽林</t>
  </si>
  <si>
    <t>李瀚瑾</t>
  </si>
  <si>
    <t>李甜甜</t>
  </si>
  <si>
    <t>李美莹</t>
  </si>
  <si>
    <t>李航</t>
  </si>
  <si>
    <t>李虹萱</t>
  </si>
  <si>
    <t>李金茹</t>
  </si>
  <si>
    <t>李钿钿</t>
  </si>
  <si>
    <t>李阳贤</t>
  </si>
  <si>
    <t>李静生</t>
  </si>
  <si>
    <t>李颖珏</t>
  </si>
  <si>
    <t>杨佳苗</t>
  </si>
  <si>
    <t>杨全业</t>
  </si>
  <si>
    <t>杨晗</t>
  </si>
  <si>
    <t>杨海琳</t>
  </si>
  <si>
    <t>杨育伦</t>
  </si>
  <si>
    <t>杨茹</t>
  </si>
  <si>
    <t>杨雨</t>
  </si>
  <si>
    <t>林可</t>
  </si>
  <si>
    <t>林培培</t>
  </si>
  <si>
    <t>林小丁</t>
  </si>
  <si>
    <t>林师蕾</t>
  </si>
  <si>
    <t>林慧芳</t>
  </si>
  <si>
    <t>林敬杰</t>
  </si>
  <si>
    <t>林栩卉</t>
  </si>
  <si>
    <t>林玉娴</t>
  </si>
  <si>
    <t>林珊吉</t>
  </si>
  <si>
    <t>林秋菊</t>
  </si>
  <si>
    <t>林荔</t>
  </si>
  <si>
    <t>林青山</t>
  </si>
  <si>
    <t>林颖</t>
  </si>
  <si>
    <t>林馨悦</t>
  </si>
  <si>
    <t>梁远贵</t>
  </si>
  <si>
    <t>母卓越</t>
  </si>
  <si>
    <t>汤世伟</t>
  </si>
  <si>
    <t>洪琳</t>
  </si>
  <si>
    <t>洪琴</t>
  </si>
  <si>
    <t>洪雪榕</t>
  </si>
  <si>
    <t>海迪</t>
  </si>
  <si>
    <t>温欣艳</t>
  </si>
  <si>
    <t>潘健</t>
  </si>
  <si>
    <t>潘少浪</t>
  </si>
  <si>
    <t>牛冬英</t>
  </si>
  <si>
    <t>王丽</t>
  </si>
  <si>
    <t>王丽莹</t>
  </si>
  <si>
    <t>王伟萌</t>
  </si>
  <si>
    <t>王俊容</t>
  </si>
  <si>
    <t>王允</t>
  </si>
  <si>
    <t>王剑辉</t>
  </si>
  <si>
    <t>王堂幸</t>
  </si>
  <si>
    <t>王娜</t>
  </si>
  <si>
    <t>王子愉</t>
  </si>
  <si>
    <t>王宇翔</t>
  </si>
  <si>
    <t>王小娟</t>
  </si>
  <si>
    <t>王小珍</t>
  </si>
  <si>
    <t>王小芳</t>
  </si>
  <si>
    <t>王思</t>
  </si>
  <si>
    <t>王恺蕾</t>
  </si>
  <si>
    <t>王晓晶</t>
  </si>
  <si>
    <t>王晓贤</t>
  </si>
  <si>
    <t>王晴</t>
  </si>
  <si>
    <t>王月</t>
  </si>
  <si>
    <t>王朝敏</t>
  </si>
  <si>
    <t>王桃瑞</t>
  </si>
  <si>
    <t>王欢</t>
  </si>
  <si>
    <t>王海妮</t>
  </si>
  <si>
    <t>王海文</t>
  </si>
  <si>
    <t>王海潮</t>
  </si>
  <si>
    <t>王珂欣</t>
  </si>
  <si>
    <t>王祥山</t>
  </si>
  <si>
    <t>王荣丽</t>
  </si>
  <si>
    <t>王蕗涵</t>
  </si>
  <si>
    <t>王辉灏</t>
  </si>
  <si>
    <t>王迷尔</t>
  </si>
  <si>
    <t>王阳</t>
  </si>
  <si>
    <t>王露露</t>
  </si>
  <si>
    <t>甘小雪</t>
  </si>
  <si>
    <t>甘慧婷</t>
  </si>
  <si>
    <t>田瑶</t>
  </si>
  <si>
    <t>白雪</t>
  </si>
  <si>
    <t>符慧颖</t>
  </si>
  <si>
    <t>符晓草</t>
  </si>
  <si>
    <t>符晨怡</t>
  </si>
  <si>
    <t>符桃彩</t>
  </si>
  <si>
    <t>符武逸</t>
  </si>
  <si>
    <t>符永佳</t>
  </si>
  <si>
    <t>符海沙</t>
  </si>
  <si>
    <t>符海珑</t>
  </si>
  <si>
    <t>符淑萍</t>
  </si>
  <si>
    <t>符瑞女</t>
  </si>
  <si>
    <t>符紫凤</t>
  </si>
  <si>
    <t>符绵泮</t>
  </si>
  <si>
    <t>符茜</t>
  </si>
  <si>
    <t>符连菊</t>
  </si>
  <si>
    <t>罗丛青</t>
  </si>
  <si>
    <t>罗启飞</t>
  </si>
  <si>
    <t>罗娟</t>
  </si>
  <si>
    <t>羊蔡红</t>
  </si>
  <si>
    <t>肖佳佳</t>
  </si>
  <si>
    <t>胡冰</t>
  </si>
  <si>
    <t>胡子龙</t>
  </si>
  <si>
    <t>胡振儒</t>
  </si>
  <si>
    <t>苏云剑</t>
  </si>
  <si>
    <t>苏利珍</t>
  </si>
  <si>
    <t>苏应飞</t>
  </si>
  <si>
    <t>苏晨</t>
  </si>
  <si>
    <t>苻亚胜</t>
  </si>
  <si>
    <t>范雪阳</t>
  </si>
  <si>
    <t>荆天宇</t>
  </si>
  <si>
    <t>莫祺</t>
  </si>
  <si>
    <t>莫雪妮</t>
  </si>
  <si>
    <t>董敏</t>
  </si>
  <si>
    <t>董晓文</t>
  </si>
  <si>
    <t>董曼娥</t>
  </si>
  <si>
    <t>蔡兴赓</t>
  </si>
  <si>
    <t>蔡笃宇</t>
  </si>
  <si>
    <t>薛之峥</t>
  </si>
  <si>
    <t>虞文慧</t>
  </si>
  <si>
    <t>袁源</t>
  </si>
  <si>
    <t>袁章熙</t>
  </si>
  <si>
    <t>覃业丰</t>
  </si>
  <si>
    <t>覃泊鑫</t>
  </si>
  <si>
    <t>詹泽情</t>
  </si>
  <si>
    <t>詹达佳</t>
  </si>
  <si>
    <t>许小燕</t>
  </si>
  <si>
    <t>许录菲</t>
  </si>
  <si>
    <t>许茗茸</t>
  </si>
  <si>
    <t>许莉敏</t>
  </si>
  <si>
    <t>许起彪</t>
  </si>
  <si>
    <t>许馨月</t>
  </si>
  <si>
    <t>谢剑超</t>
  </si>
  <si>
    <t>谢国院</t>
  </si>
  <si>
    <t>谢思蝶</t>
  </si>
  <si>
    <t>谢慧芬</t>
  </si>
  <si>
    <t>谢有龙</t>
  </si>
  <si>
    <t>谢瑞莲</t>
  </si>
  <si>
    <t>谢金丽</t>
  </si>
  <si>
    <t>谭书锦</t>
  </si>
  <si>
    <t>谭娜</t>
  </si>
  <si>
    <t>谭意雯</t>
  </si>
  <si>
    <t>贾泽华</t>
  </si>
  <si>
    <t>赵之最</t>
  </si>
  <si>
    <t>赵乐渠</t>
  </si>
  <si>
    <t>赵启靖</t>
  </si>
  <si>
    <t>赵园桃</t>
  </si>
  <si>
    <t>赵爽</t>
  </si>
  <si>
    <t>赵琛歌</t>
  </si>
  <si>
    <t>赵瑞雪</t>
  </si>
  <si>
    <t>赵羽娴</t>
  </si>
  <si>
    <t>赵诗菁</t>
  </si>
  <si>
    <t>邓媛</t>
  </si>
  <si>
    <t>邓晓雯</t>
  </si>
  <si>
    <t>邓淑丹</t>
  </si>
  <si>
    <t>邓琳</t>
  </si>
  <si>
    <t>邢会雅</t>
  </si>
  <si>
    <t>邢增霞</t>
  </si>
  <si>
    <t>邢孔业</t>
  </si>
  <si>
    <t>邢敏锐</t>
  </si>
  <si>
    <t>邢维纲</t>
  </si>
  <si>
    <t>郑壮丹</t>
  </si>
  <si>
    <t>郑大洲</t>
  </si>
  <si>
    <t>郑对帝</t>
  </si>
  <si>
    <t>郑慧</t>
  </si>
  <si>
    <t>郑杰友</t>
  </si>
  <si>
    <t>郑炜斌</t>
  </si>
  <si>
    <t>郑童少</t>
  </si>
  <si>
    <t>郑远云</t>
  </si>
  <si>
    <t>郑高奕</t>
  </si>
  <si>
    <t>郝瑞</t>
  </si>
  <si>
    <t>郭义卿</t>
  </si>
  <si>
    <t>金光媚</t>
  </si>
  <si>
    <t>金怡君</t>
  </si>
  <si>
    <t>钟东磊</t>
  </si>
  <si>
    <t>钟丽</t>
  </si>
  <si>
    <t>钟佳宁</t>
  </si>
  <si>
    <t>钟语嫣</t>
  </si>
  <si>
    <t>钱勇卓</t>
  </si>
  <si>
    <t>闫妍</t>
  </si>
  <si>
    <t>闫语</t>
  </si>
  <si>
    <t>闵晶晶</t>
  </si>
  <si>
    <t>陆丹丹</t>
  </si>
  <si>
    <t>陈亚奇</t>
  </si>
  <si>
    <t>陈千千</t>
  </si>
  <si>
    <t>陈嘉威</t>
  </si>
  <si>
    <t>陈妍婷</t>
  </si>
  <si>
    <t>陈婷如</t>
  </si>
  <si>
    <t>陈宇澄</t>
  </si>
  <si>
    <t>陈宜秀</t>
  </si>
  <si>
    <t>陈家吉</t>
  </si>
  <si>
    <t>陈小彦</t>
  </si>
  <si>
    <t>陈思思</t>
  </si>
  <si>
    <t>陈文爱</t>
  </si>
  <si>
    <t>陈日晶</t>
  </si>
  <si>
    <t>陈昱秀</t>
  </si>
  <si>
    <t>陈晓薇</t>
  </si>
  <si>
    <t>陈木养</t>
  </si>
  <si>
    <t>陈泰雕</t>
  </si>
  <si>
    <t>陈泽楠</t>
  </si>
  <si>
    <t>陈泽瑶</t>
  </si>
  <si>
    <t>陈泽草</t>
  </si>
  <si>
    <t>陈淑金</t>
  </si>
  <si>
    <t>陈滢</t>
  </si>
  <si>
    <t>陈玉馨</t>
  </si>
  <si>
    <t>陈禾苗</t>
  </si>
  <si>
    <t>陈秋羽</t>
  </si>
  <si>
    <t>陈积婷</t>
  </si>
  <si>
    <t>陈美君</t>
  </si>
  <si>
    <t>陈美娟</t>
  </si>
  <si>
    <t>陈艺瑾</t>
  </si>
  <si>
    <t>陈芳城</t>
  </si>
  <si>
    <t>陈苑</t>
  </si>
  <si>
    <t>陈莹婧</t>
  </si>
  <si>
    <t>陈超</t>
  </si>
  <si>
    <t>陈选亮</t>
  </si>
  <si>
    <t>陈钊</t>
  </si>
  <si>
    <t>陈锐</t>
  </si>
  <si>
    <t>陈雄</t>
  </si>
  <si>
    <t>陈雅</t>
  </si>
  <si>
    <t>陶珺</t>
  </si>
  <si>
    <t>雷静怡</t>
  </si>
  <si>
    <t>霍佳硕</t>
  </si>
  <si>
    <t>靖文博</t>
  </si>
  <si>
    <t>韦丽琼</t>
  </si>
  <si>
    <t>韦吉琴</t>
  </si>
  <si>
    <t>韩姗妮</t>
  </si>
  <si>
    <t>韩怡</t>
  </si>
  <si>
    <t>顾若琳</t>
  </si>
  <si>
    <t>马丽娟</t>
  </si>
  <si>
    <t>马佳莹</t>
  </si>
  <si>
    <t>骆俊业</t>
  </si>
  <si>
    <t>骆钰豐</t>
  </si>
  <si>
    <t>高宝艳</t>
  </si>
  <si>
    <t>高文</t>
  </si>
  <si>
    <t>高昌丽</t>
  </si>
  <si>
    <t>黄一镝</t>
  </si>
  <si>
    <t>黄东灵</t>
  </si>
  <si>
    <t>黄佳旺</t>
  </si>
  <si>
    <t>黄思思</t>
  </si>
  <si>
    <t>黄日辉</t>
  </si>
  <si>
    <t>黄晓倩</t>
  </si>
  <si>
    <t>黄晓敏</t>
  </si>
  <si>
    <t>黄海静</t>
  </si>
  <si>
    <t>黄玲</t>
  </si>
  <si>
    <t>黄琼娇</t>
  </si>
  <si>
    <t>黄盈</t>
  </si>
  <si>
    <t>黄雅琼</t>
  </si>
  <si>
    <t>黎丽香</t>
  </si>
  <si>
    <t>黎伟</t>
  </si>
  <si>
    <t>黎卓琪</t>
  </si>
  <si>
    <t>黎娟玲</t>
  </si>
  <si>
    <t>黎小云</t>
  </si>
  <si>
    <t>黎巧慧</t>
  </si>
  <si>
    <t>黎薇</t>
  </si>
  <si>
    <t>龙倩倩</t>
  </si>
  <si>
    <t>龙湘婕</t>
  </si>
  <si>
    <t>龙雪莲</t>
  </si>
  <si>
    <t>龚盛焕</t>
  </si>
  <si>
    <t>0102-专业技术岗
(三亚市不动产登记中心)</t>
  </si>
  <si>
    <t>刘霖霖</t>
  </si>
  <si>
    <t>陈其青</t>
  </si>
  <si>
    <t>刘江</t>
  </si>
  <si>
    <t>翁仕</t>
  </si>
  <si>
    <t>唐林蕾</t>
  </si>
  <si>
    <t>潘琳</t>
  </si>
  <si>
    <t>符扬敏</t>
  </si>
  <si>
    <t>黄伟</t>
  </si>
  <si>
    <t>陈有锦</t>
  </si>
  <si>
    <t>陈焕丽</t>
  </si>
  <si>
    <t>孙阳君</t>
  </si>
  <si>
    <t>孙记换</t>
  </si>
  <si>
    <t>林鲁裔</t>
  </si>
  <si>
    <t>林开宇</t>
  </si>
  <si>
    <t>陈旭龙</t>
  </si>
  <si>
    <t>周书辉</t>
  </si>
  <si>
    <t>王志</t>
  </si>
  <si>
    <t>谢焕晖</t>
  </si>
  <si>
    <t>黄思宇</t>
  </si>
  <si>
    <t>符崇乐</t>
  </si>
  <si>
    <t>黄苑洹</t>
  </si>
  <si>
    <t>罗魁伟</t>
  </si>
  <si>
    <t>张丹</t>
  </si>
  <si>
    <t>罗子霜</t>
  </si>
  <si>
    <t>林彦彦</t>
  </si>
  <si>
    <t>刘佳欣</t>
  </si>
  <si>
    <t>蔡西慧</t>
  </si>
  <si>
    <t>张东豪</t>
  </si>
  <si>
    <t>侯乃鸾</t>
  </si>
  <si>
    <t>段佳鑫</t>
  </si>
  <si>
    <t>韩丁鑫</t>
  </si>
  <si>
    <t>容思怡</t>
  </si>
  <si>
    <t>邓晰</t>
  </si>
  <si>
    <t>纪定楚</t>
  </si>
  <si>
    <t>邢增策</t>
  </si>
  <si>
    <t>盘金妮</t>
  </si>
  <si>
    <t>马海潇</t>
  </si>
  <si>
    <t>吴宏健</t>
  </si>
  <si>
    <t>许烨</t>
  </si>
  <si>
    <t>李炳新</t>
  </si>
  <si>
    <t>陈云志</t>
  </si>
  <si>
    <t>卢小南</t>
  </si>
  <si>
    <t>陈芸</t>
  </si>
  <si>
    <t>蒋剑</t>
  </si>
  <si>
    <t>张俊博</t>
  </si>
  <si>
    <t>王康任</t>
  </si>
  <si>
    <t>钟积庆</t>
  </si>
  <si>
    <t>王弈</t>
  </si>
  <si>
    <t>黄子帅</t>
  </si>
  <si>
    <t>曾维秋</t>
  </si>
  <si>
    <t>江小露</t>
  </si>
  <si>
    <t>陈太鹏</t>
  </si>
  <si>
    <t>郑春伟</t>
  </si>
  <si>
    <t>蒋卓仕</t>
  </si>
  <si>
    <t>许静</t>
  </si>
  <si>
    <t>陈旭</t>
  </si>
  <si>
    <t>郄诗超</t>
  </si>
  <si>
    <t>郭丰</t>
  </si>
  <si>
    <t>陈火东</t>
  </si>
  <si>
    <t>刘峰</t>
  </si>
  <si>
    <t>林赐睿</t>
  </si>
  <si>
    <t>夏高龙</t>
  </si>
  <si>
    <t>许良顺</t>
  </si>
  <si>
    <t>高文俊</t>
  </si>
  <si>
    <t>曾祥方</t>
  </si>
  <si>
    <t>林嘉媛</t>
  </si>
  <si>
    <t>常琪莹</t>
  </si>
  <si>
    <t>邓露晴</t>
  </si>
  <si>
    <t>许津滔</t>
  </si>
  <si>
    <t>陈嘉庚</t>
  </si>
  <si>
    <t>王晓惠</t>
  </si>
  <si>
    <t>郑学妍</t>
  </si>
  <si>
    <t>阮钰洁</t>
  </si>
  <si>
    <t>郭扬嫩</t>
  </si>
  <si>
    <t>吴俊霖</t>
  </si>
  <si>
    <t>杨立新</t>
  </si>
  <si>
    <t>陈飞帆</t>
  </si>
  <si>
    <t>曾祥程</t>
  </si>
  <si>
    <t>陈太宗</t>
  </si>
  <si>
    <t>吴高毅</t>
  </si>
  <si>
    <t>王江</t>
  </si>
  <si>
    <t>胡渝汶</t>
  </si>
  <si>
    <t>叶润芝</t>
  </si>
  <si>
    <t>李其伟</t>
  </si>
  <si>
    <t>李婷</t>
  </si>
  <si>
    <t>林保全</t>
  </si>
  <si>
    <t>吉才鹰</t>
  </si>
  <si>
    <t>周兵</t>
  </si>
  <si>
    <t>李布林</t>
  </si>
  <si>
    <t>杨路</t>
  </si>
  <si>
    <t>吴帅</t>
  </si>
  <si>
    <t>曾庆幸</t>
  </si>
  <si>
    <t>郑万仁</t>
  </si>
  <si>
    <t>吴开烨</t>
  </si>
  <si>
    <t>张运军</t>
  </si>
  <si>
    <t>闫文杰</t>
  </si>
  <si>
    <t>韦镇</t>
  </si>
  <si>
    <t>陈禄明</t>
  </si>
  <si>
    <t>梁竹斌</t>
  </si>
  <si>
    <t>王昭军</t>
  </si>
  <si>
    <t>林立雄</t>
  </si>
  <si>
    <t>孔繁诚</t>
  </si>
  <si>
    <t>钟嘉鹏</t>
  </si>
  <si>
    <t>仉俊鹏</t>
  </si>
  <si>
    <t>史明昊</t>
  </si>
  <si>
    <t>林进</t>
  </si>
  <si>
    <t>黄斌</t>
  </si>
  <si>
    <t>梁日泽</t>
  </si>
  <si>
    <t>欧鹏</t>
  </si>
  <si>
    <t>张亚玲</t>
  </si>
  <si>
    <t>童程伟</t>
  </si>
  <si>
    <t>邢增婷</t>
  </si>
  <si>
    <t>王艺涵</t>
  </si>
  <si>
    <t>徐辉聪</t>
  </si>
  <si>
    <t>李桂南</t>
  </si>
  <si>
    <t>裴宏</t>
  </si>
  <si>
    <t>王大薪</t>
  </si>
  <si>
    <t>章凡</t>
  </si>
  <si>
    <t>郭金善</t>
  </si>
  <si>
    <t>孙有干</t>
  </si>
  <si>
    <t>胡安笛</t>
  </si>
  <si>
    <t>苏俊升</t>
  </si>
  <si>
    <t>周华迅</t>
  </si>
  <si>
    <t>李文涛</t>
  </si>
  <si>
    <t>董加拉</t>
  </si>
  <si>
    <t>郑义成</t>
  </si>
  <si>
    <t>颜建学</t>
  </si>
  <si>
    <t>周清锐</t>
  </si>
  <si>
    <t>苏致刚</t>
  </si>
  <si>
    <t>谢志昊</t>
  </si>
  <si>
    <t>吴文华</t>
  </si>
  <si>
    <t>王殿霞</t>
  </si>
  <si>
    <t>黄周晟</t>
  </si>
  <si>
    <t>麦俏</t>
  </si>
  <si>
    <t>梁子琴</t>
  </si>
  <si>
    <t>羊必精</t>
  </si>
  <si>
    <t>邢金良</t>
  </si>
  <si>
    <t>陈汉舟</t>
  </si>
  <si>
    <t>江春海</t>
  </si>
  <si>
    <t>符闻</t>
  </si>
  <si>
    <t>虞瑜</t>
  </si>
  <si>
    <t>柯洁心</t>
  </si>
  <si>
    <t>王茂江</t>
  </si>
  <si>
    <t>付思特</t>
  </si>
  <si>
    <t>何俏</t>
  </si>
  <si>
    <t>何远贤</t>
  </si>
  <si>
    <t>余顺舟</t>
  </si>
  <si>
    <t>兰英凤</t>
  </si>
  <si>
    <t>刘二粽</t>
  </si>
  <si>
    <t>刘坤杭</t>
  </si>
  <si>
    <t>刘星星</t>
  </si>
  <si>
    <t>卢一鸣</t>
  </si>
  <si>
    <t>吴天连</t>
  </si>
  <si>
    <t>吴敏</t>
  </si>
  <si>
    <t>吴淑汉</t>
  </si>
  <si>
    <t>吴英松</t>
  </si>
  <si>
    <t>吴赞</t>
  </si>
  <si>
    <t>周始锐</t>
  </si>
  <si>
    <t>周文博</t>
  </si>
  <si>
    <t>周莹莹</t>
  </si>
  <si>
    <t>哈金贤</t>
  </si>
  <si>
    <t>唐甸军</t>
  </si>
  <si>
    <t>姚世舜</t>
  </si>
  <si>
    <t>姚婷婷</t>
  </si>
  <si>
    <t>姚程耀</t>
  </si>
  <si>
    <t>孙江艳</t>
  </si>
  <si>
    <t>孙璇</t>
  </si>
  <si>
    <t>容信力</t>
  </si>
  <si>
    <t>岑选志</t>
  </si>
  <si>
    <t>崔磊</t>
  </si>
  <si>
    <t>廖苓杏</t>
  </si>
  <si>
    <t>张众纬</t>
  </si>
  <si>
    <t>张继铭</t>
  </si>
  <si>
    <t>张达</t>
  </si>
  <si>
    <t>徐伟俊</t>
  </si>
  <si>
    <t>徐文玺</t>
  </si>
  <si>
    <t>文名</t>
  </si>
  <si>
    <t>曹刘洋</t>
  </si>
  <si>
    <t>曾宪鹏</t>
  </si>
  <si>
    <t>李世金</t>
  </si>
  <si>
    <t>李伟明</t>
  </si>
  <si>
    <t>李帆</t>
  </si>
  <si>
    <t>李思奇</t>
  </si>
  <si>
    <t>李日君</t>
  </si>
  <si>
    <t>李正伟</t>
  </si>
  <si>
    <t>李源</t>
  </si>
  <si>
    <t>李萍</t>
  </si>
  <si>
    <t>李通</t>
  </si>
  <si>
    <t>杜康</t>
  </si>
  <si>
    <t>杜青雨</t>
  </si>
  <si>
    <t>杜高旺</t>
  </si>
  <si>
    <t>杨应帅</t>
  </si>
  <si>
    <t>杨成智</t>
  </si>
  <si>
    <t>杨美婷</t>
  </si>
  <si>
    <t>杨舒雨</t>
  </si>
  <si>
    <t>林克帆</t>
  </si>
  <si>
    <t>林升宇</t>
  </si>
  <si>
    <t>林强</t>
  </si>
  <si>
    <t>林报龙</t>
  </si>
  <si>
    <t>林梦媛</t>
  </si>
  <si>
    <t>林道显</t>
  </si>
  <si>
    <t>梁国涛</t>
  </si>
  <si>
    <t>梁家豪</t>
  </si>
  <si>
    <t>梁惠婷</t>
  </si>
  <si>
    <t>梁精友</t>
  </si>
  <si>
    <t>梅傲寒</t>
  </si>
  <si>
    <t>殷朝辉</t>
  </si>
  <si>
    <t>江成</t>
  </si>
  <si>
    <t>池东珠</t>
  </si>
  <si>
    <t>汤可芳</t>
  </si>
  <si>
    <t>汤星星</t>
  </si>
  <si>
    <t>汪洋</t>
  </si>
  <si>
    <t>王俊智</t>
  </si>
  <si>
    <t>王咸耀</t>
  </si>
  <si>
    <t>王富鹏</t>
  </si>
  <si>
    <t>王康成</t>
  </si>
  <si>
    <t>王建文</t>
  </si>
  <si>
    <t>王思文</t>
  </si>
  <si>
    <t>王捷</t>
  </si>
  <si>
    <t>王文利</t>
  </si>
  <si>
    <t>王斌</t>
  </si>
  <si>
    <t>王昕</t>
  </si>
  <si>
    <t>王晓娴</t>
  </si>
  <si>
    <t>王普晖</t>
  </si>
  <si>
    <t>王涛</t>
  </si>
  <si>
    <t>王炳旭</t>
  </si>
  <si>
    <t>王瑞尾</t>
  </si>
  <si>
    <t>王瑾</t>
  </si>
  <si>
    <t>王立耕</t>
  </si>
  <si>
    <t>王芳珍</t>
  </si>
  <si>
    <t>王赞帅</t>
  </si>
  <si>
    <t>王远智</t>
  </si>
  <si>
    <t>王阳孚</t>
  </si>
  <si>
    <t>田积明</t>
  </si>
  <si>
    <t>盛海玲</t>
  </si>
  <si>
    <t>石翠婷</t>
  </si>
  <si>
    <t>石长城</t>
  </si>
  <si>
    <t>秦培充</t>
  </si>
  <si>
    <t>符传明</t>
  </si>
  <si>
    <t>符传盛</t>
  </si>
  <si>
    <t>符广任</t>
  </si>
  <si>
    <t>符式军</t>
  </si>
  <si>
    <t>符方略</t>
  </si>
  <si>
    <t>符旭宝</t>
  </si>
  <si>
    <t>符永波</t>
  </si>
  <si>
    <t>符祥启</t>
  </si>
  <si>
    <t>符策伟</t>
  </si>
  <si>
    <t>符钰欣</t>
  </si>
  <si>
    <t>符颖</t>
  </si>
  <si>
    <t>经胜男</t>
  </si>
  <si>
    <t>罗华丰</t>
  </si>
  <si>
    <t>胡许颜</t>
  </si>
  <si>
    <t>苏会胜</t>
  </si>
  <si>
    <t>苏定民</t>
  </si>
  <si>
    <t>苏才晶</t>
  </si>
  <si>
    <t>苏映瞳</t>
  </si>
  <si>
    <t>苏豪</t>
  </si>
  <si>
    <t>范甲政</t>
  </si>
  <si>
    <t>莫康国</t>
  </si>
  <si>
    <t>莫淑妮</t>
  </si>
  <si>
    <t>莫薪莹</t>
  </si>
  <si>
    <t>蒲才喜</t>
  </si>
  <si>
    <t>蒲瑞伟</t>
  </si>
  <si>
    <t>蔡俊蕾</t>
  </si>
  <si>
    <t>蔡胜峰</t>
  </si>
  <si>
    <t>蔡親海</t>
  </si>
  <si>
    <t>薛升宇</t>
  </si>
  <si>
    <t>詹才佳</t>
  </si>
  <si>
    <t>詹麒永</t>
  </si>
  <si>
    <t>许环著</t>
  </si>
  <si>
    <t>谢桐欢</t>
  </si>
  <si>
    <t>谢琛</t>
  </si>
  <si>
    <t>谭庆如</t>
  </si>
  <si>
    <t>谭霞</t>
  </si>
  <si>
    <t>赵仁武</t>
  </si>
  <si>
    <t>邢明煜</t>
  </si>
  <si>
    <t>邢科辉</t>
  </si>
  <si>
    <t>邢美美</t>
  </si>
  <si>
    <t>邢贞岛</t>
  </si>
  <si>
    <t>邱启伟</t>
  </si>
  <si>
    <t>邱怡平</t>
  </si>
  <si>
    <t>郑佳</t>
  </si>
  <si>
    <t>郑嘉筠</t>
  </si>
  <si>
    <t>郑渊武</t>
  </si>
  <si>
    <t>郭永祥</t>
  </si>
  <si>
    <t>金远烁</t>
  </si>
  <si>
    <t>钟学平</t>
  </si>
  <si>
    <t>钟晶晶</t>
  </si>
  <si>
    <t>钟海</t>
  </si>
  <si>
    <t>钟锃</t>
  </si>
  <si>
    <t>陆明哲</t>
  </si>
  <si>
    <t>陈之楠</t>
  </si>
  <si>
    <t>陈予诺</t>
  </si>
  <si>
    <t>陈俊杉</t>
  </si>
  <si>
    <t>陈博强</t>
  </si>
  <si>
    <t>陈善景</t>
  </si>
  <si>
    <t>陈如真</t>
  </si>
  <si>
    <t>陈宇航</t>
  </si>
  <si>
    <t>陈少教</t>
  </si>
  <si>
    <t>陈彬</t>
  </si>
  <si>
    <t>陈心怡</t>
  </si>
  <si>
    <t>陈日旺</t>
  </si>
  <si>
    <t>陈旭冬</t>
  </si>
  <si>
    <t>陈星赛</t>
  </si>
  <si>
    <t>陈梦怡</t>
  </si>
  <si>
    <t>陈洁</t>
  </si>
  <si>
    <t>陈玉宝</t>
  </si>
  <si>
    <t>陈相宇</t>
  </si>
  <si>
    <t>陈观琼</t>
  </si>
  <si>
    <t>陈言明</t>
  </si>
  <si>
    <t>陈鑫</t>
  </si>
  <si>
    <t>陈锋</t>
  </si>
  <si>
    <t>陈颖</t>
  </si>
  <si>
    <t>陶林杰</t>
  </si>
  <si>
    <t>霍良</t>
  </si>
  <si>
    <t>韦泽宁</t>
  </si>
  <si>
    <t>韩志汝</t>
  </si>
  <si>
    <t>韩行衍</t>
  </si>
  <si>
    <t>颜子富</t>
  </si>
  <si>
    <t>颜瑞</t>
  </si>
  <si>
    <t>马强</t>
  </si>
  <si>
    <t>马成</t>
  </si>
  <si>
    <t>高文瑶</t>
  </si>
  <si>
    <t>麦皓</t>
  </si>
  <si>
    <t>麦翔</t>
  </si>
  <si>
    <t>麦贤杰</t>
  </si>
  <si>
    <t>麦锦浩</t>
  </si>
  <si>
    <t>麦麦提江·穆萨</t>
  </si>
  <si>
    <t>黄堂峰</t>
  </si>
  <si>
    <t>黄学</t>
  </si>
  <si>
    <t>黄宝</t>
  </si>
  <si>
    <t>黄振宇</t>
  </si>
  <si>
    <t>黄斌华</t>
  </si>
  <si>
    <t>黄权</t>
  </si>
  <si>
    <t>黎健</t>
  </si>
  <si>
    <t>黎惠娴</t>
  </si>
  <si>
    <t>黎晨</t>
  </si>
  <si>
    <t>黎秋燕</t>
  </si>
  <si>
    <t>黑国强</t>
  </si>
  <si>
    <t>齐健聪</t>
  </si>
  <si>
    <t>龙美慧</t>
  </si>
  <si>
    <t>0201-专业技术岗
(三亚市海棠规划服务中心)</t>
  </si>
  <si>
    <t>马荥苓</t>
  </si>
  <si>
    <t>赵扬倩</t>
  </si>
  <si>
    <t>陈贤鹏</t>
  </si>
  <si>
    <t>吴泓羲</t>
  </si>
  <si>
    <t>丁晓媚</t>
  </si>
  <si>
    <t>罗友良</t>
  </si>
  <si>
    <t>骆彦光</t>
  </si>
  <si>
    <t>王中文</t>
  </si>
  <si>
    <t>王定飞</t>
  </si>
  <si>
    <t>郑楉文</t>
  </si>
  <si>
    <t>张莉莉</t>
  </si>
  <si>
    <t>谢照程</t>
  </si>
  <si>
    <t>程驰</t>
  </si>
  <si>
    <t>唐文京</t>
  </si>
  <si>
    <t>陈家盛</t>
  </si>
  <si>
    <t>于晶</t>
  </si>
  <si>
    <t>陈威任</t>
  </si>
  <si>
    <t>游恒毅</t>
  </si>
  <si>
    <t>明星余</t>
  </si>
  <si>
    <t>朱垂遑</t>
  </si>
  <si>
    <t>陈舒怡</t>
  </si>
  <si>
    <t>王林</t>
  </si>
  <si>
    <t>吴清旺</t>
  </si>
  <si>
    <t>冯业贸</t>
  </si>
  <si>
    <t>李佳佳</t>
  </si>
  <si>
    <t>郑灵</t>
  </si>
  <si>
    <t>陈君丹</t>
  </si>
  <si>
    <t>许颖</t>
  </si>
  <si>
    <t>陈皓</t>
  </si>
  <si>
    <t>瞿诗雨</t>
  </si>
  <si>
    <t>李雪</t>
  </si>
  <si>
    <t>吴东龙</t>
  </si>
  <si>
    <t>陈泓材</t>
  </si>
  <si>
    <t>李小乐</t>
  </si>
  <si>
    <t>黄婧</t>
  </si>
  <si>
    <t>朱国翘</t>
  </si>
  <si>
    <t>王虹杰</t>
  </si>
  <si>
    <t>罗一凡</t>
  </si>
  <si>
    <t>陈颖京</t>
  </si>
  <si>
    <t>王翔征</t>
  </si>
  <si>
    <t>周雄裕</t>
  </si>
  <si>
    <t>朱彦铭</t>
  </si>
  <si>
    <t>吴日萍</t>
  </si>
  <si>
    <t>刘宜春</t>
  </si>
  <si>
    <t>郑蕙</t>
  </si>
  <si>
    <t>文婷婷</t>
  </si>
  <si>
    <t>罗昌庆</t>
  </si>
  <si>
    <t>王喜德</t>
  </si>
  <si>
    <t>王子境</t>
  </si>
  <si>
    <t>邱裕慧</t>
  </si>
  <si>
    <t>符巧巧</t>
  </si>
  <si>
    <t>符飞</t>
  </si>
  <si>
    <t>赵烨慧</t>
  </si>
  <si>
    <t>闵燕</t>
  </si>
  <si>
    <t>李仁杰</t>
  </si>
  <si>
    <t>许舒新</t>
  </si>
  <si>
    <t>张琴</t>
  </si>
  <si>
    <t>刘圣源</t>
  </si>
  <si>
    <t>林瑜</t>
  </si>
  <si>
    <t>詹达峰</t>
  </si>
  <si>
    <t>李姝汶</t>
  </si>
  <si>
    <t>周能源</t>
  </si>
  <si>
    <t>丁戈</t>
  </si>
  <si>
    <t>于潇</t>
  </si>
  <si>
    <t>任才茂</t>
  </si>
  <si>
    <t>伍文惠</t>
  </si>
  <si>
    <t>刘桐溪</t>
  </si>
  <si>
    <t>刘浩宇</t>
  </si>
  <si>
    <t>刘煦</t>
  </si>
  <si>
    <t>刘莹</t>
  </si>
  <si>
    <t>刘驰</t>
  </si>
  <si>
    <t>刘鹏程</t>
  </si>
  <si>
    <t>吕敏</t>
  </si>
  <si>
    <t>吴伶俐</t>
  </si>
  <si>
    <t>吴扬</t>
  </si>
  <si>
    <t>吴真</t>
  </si>
  <si>
    <t>吴肖候</t>
  </si>
  <si>
    <t>吴菊</t>
  </si>
  <si>
    <t>吴静</t>
  </si>
  <si>
    <t>周国安</t>
  </si>
  <si>
    <t>唐叶蓥</t>
  </si>
  <si>
    <t>唐成强</t>
  </si>
  <si>
    <t>姜珊</t>
  </si>
  <si>
    <t>孔妤文</t>
  </si>
  <si>
    <t>张佳蕾</t>
  </si>
  <si>
    <t>张腾尹</t>
  </si>
  <si>
    <t>张雯</t>
  </si>
  <si>
    <t>彭科衔</t>
  </si>
  <si>
    <t>徐文悦</t>
  </si>
  <si>
    <t>徐静</t>
  </si>
  <si>
    <t>文佳欣</t>
  </si>
  <si>
    <t>曹文聪</t>
  </si>
  <si>
    <t>曾德锐</t>
  </si>
  <si>
    <t>李地石</t>
  </si>
  <si>
    <t>李惠珍</t>
  </si>
  <si>
    <t>李海珠</t>
  </si>
  <si>
    <t>李祝雨</t>
  </si>
  <si>
    <t>李莉</t>
  </si>
  <si>
    <t>杨洁</t>
  </si>
  <si>
    <t>林正武</t>
  </si>
  <si>
    <t>林芳敬</t>
  </si>
  <si>
    <t>林道峰</t>
  </si>
  <si>
    <t>柳志华</t>
  </si>
  <si>
    <t>潘孝彤</t>
  </si>
  <si>
    <t>潘文婷</t>
  </si>
  <si>
    <t>王康华</t>
  </si>
  <si>
    <t>王水婷</t>
  </si>
  <si>
    <t>王祥福</t>
  </si>
  <si>
    <t>王锐</t>
  </si>
  <si>
    <t>符篮尹</t>
  </si>
  <si>
    <t>符诗慧</t>
  </si>
  <si>
    <t>粟茂斌</t>
  </si>
  <si>
    <t>罗梓泷</t>
  </si>
  <si>
    <t>羊文康</t>
  </si>
  <si>
    <t>翟轩仪</t>
  </si>
  <si>
    <t>苏宇凡</t>
  </si>
  <si>
    <t>莫荣坤</t>
  </si>
  <si>
    <t>蒙钟孟</t>
  </si>
  <si>
    <t>蔡娟玉</t>
  </si>
  <si>
    <t>蔡正和</t>
  </si>
  <si>
    <t>邢春柔</t>
  </si>
  <si>
    <t>阮鑫</t>
  </si>
  <si>
    <t>陆宸</t>
  </si>
  <si>
    <t>陈丽青</t>
  </si>
  <si>
    <t>陈于寿</t>
  </si>
  <si>
    <t>陈琪芷</t>
  </si>
  <si>
    <t>陈达芬</t>
  </si>
  <si>
    <t>陈雄福</t>
  </si>
  <si>
    <t>陈雪妮</t>
  </si>
  <si>
    <t>陈青林</t>
  </si>
  <si>
    <t>马飞翔</t>
  </si>
  <si>
    <t>高裕民</t>
  </si>
  <si>
    <t>黎祺昕</t>
  </si>
  <si>
    <t>龙云舒</t>
  </si>
  <si>
    <t>0301-专业技术岗
(三亚市崖州规划服务中心)</t>
  </si>
  <si>
    <t>董舒涵</t>
  </si>
  <si>
    <t>詹黎灵</t>
  </si>
  <si>
    <t>翁振翔</t>
  </si>
  <si>
    <t>陈松</t>
  </si>
  <si>
    <t>容英</t>
  </si>
  <si>
    <t>吉秋雨</t>
  </si>
  <si>
    <t>孙贝</t>
  </si>
  <si>
    <t>陈泽莲</t>
  </si>
  <si>
    <t>汪林坤</t>
  </si>
  <si>
    <t>陈邦浪</t>
  </si>
  <si>
    <t>庄文治</t>
  </si>
  <si>
    <t>李正琳</t>
  </si>
  <si>
    <t>陈积姑</t>
  </si>
  <si>
    <t>王筱</t>
  </si>
  <si>
    <t>胡英宏</t>
  </si>
  <si>
    <t>范秀恺</t>
  </si>
  <si>
    <t>王夏梅</t>
  </si>
  <si>
    <t>王泓博</t>
  </si>
  <si>
    <t>云霄</t>
  </si>
  <si>
    <t>李静恬</t>
  </si>
  <si>
    <t>李杨皓眸</t>
  </si>
  <si>
    <t>石婷婷</t>
  </si>
  <si>
    <t>李子龙</t>
  </si>
  <si>
    <t>杜彤彤</t>
  </si>
  <si>
    <t>陈川花</t>
  </si>
  <si>
    <t>陈德川</t>
  </si>
  <si>
    <t>季泓儒</t>
  </si>
  <si>
    <t>钱丽波</t>
  </si>
  <si>
    <t>何桂月</t>
  </si>
  <si>
    <t>聂鹏</t>
  </si>
  <si>
    <t>胡鑫</t>
  </si>
  <si>
    <t>林鸿成</t>
  </si>
  <si>
    <t>符玉青</t>
  </si>
  <si>
    <t>陈王妃</t>
  </si>
  <si>
    <t>钟大为</t>
  </si>
  <si>
    <t>刘英子</t>
  </si>
  <si>
    <t>符佳点</t>
  </si>
  <si>
    <t>蔡泽慧</t>
  </si>
  <si>
    <t>张搏程</t>
  </si>
  <si>
    <t>赵振威</t>
  </si>
  <si>
    <t>董少可</t>
  </si>
  <si>
    <t>蒋雯秀</t>
  </si>
  <si>
    <t>杨世圆</t>
  </si>
  <si>
    <t>代福</t>
  </si>
  <si>
    <t>苑可芸</t>
  </si>
  <si>
    <t>盛诗莹</t>
  </si>
  <si>
    <t>任喜文</t>
  </si>
  <si>
    <t>何晔</t>
  </si>
  <si>
    <t>何瑞丹</t>
  </si>
  <si>
    <t>何瑞珩</t>
  </si>
  <si>
    <t>冯昌博</t>
  </si>
  <si>
    <t>刘子珊</t>
  </si>
  <si>
    <t>叶仁芬</t>
  </si>
  <si>
    <t>叶蓝莹</t>
  </si>
  <si>
    <t>吉云</t>
  </si>
  <si>
    <t>吕梦晓</t>
  </si>
  <si>
    <t>周少芬</t>
  </si>
  <si>
    <t>周振满</t>
  </si>
  <si>
    <t>周文定</t>
  </si>
  <si>
    <t>周星羽</t>
  </si>
  <si>
    <t>周晓彤</t>
  </si>
  <si>
    <t>周沛莹</t>
  </si>
  <si>
    <t>周锴</t>
  </si>
  <si>
    <t>孙嘉慧</t>
  </si>
  <si>
    <t>孙天骄</t>
  </si>
  <si>
    <t>廖文华</t>
  </si>
  <si>
    <t>张冠龙</t>
  </si>
  <si>
    <t>徐永康</t>
  </si>
  <si>
    <t>方昕</t>
  </si>
  <si>
    <t>朱行媛</t>
  </si>
  <si>
    <t>杨兆月</t>
  </si>
  <si>
    <t>林珏</t>
  </si>
  <si>
    <t>林秋</t>
  </si>
  <si>
    <t>梁卿语</t>
  </si>
  <si>
    <t>梁青</t>
  </si>
  <si>
    <t>欧友媛</t>
  </si>
  <si>
    <t>欧泽荟</t>
  </si>
  <si>
    <t>王乙妃</t>
  </si>
  <si>
    <t>王宇</t>
  </si>
  <si>
    <t>王永秀</t>
  </si>
  <si>
    <t>王颜衡</t>
  </si>
  <si>
    <t>符亮</t>
  </si>
  <si>
    <t>罗子</t>
  </si>
  <si>
    <t>罗楠</t>
  </si>
  <si>
    <t>胡宁芝</t>
  </si>
  <si>
    <t>胡立</t>
  </si>
  <si>
    <t>蔡冠鑫</t>
  </si>
  <si>
    <t>覃克文</t>
  </si>
  <si>
    <t>赵英娇</t>
  </si>
  <si>
    <t>邓高富</t>
  </si>
  <si>
    <t>邢增豪</t>
  </si>
  <si>
    <t>郑礼</t>
  </si>
  <si>
    <t>郑豪菁</t>
  </si>
  <si>
    <t>陈佳佳</t>
  </si>
  <si>
    <t>陈婷</t>
  </si>
  <si>
    <t>陈晓欣</t>
  </si>
  <si>
    <t>颜晓丽</t>
  </si>
  <si>
    <t>黄柏栋</t>
  </si>
  <si>
    <t>黄梅</t>
  </si>
  <si>
    <t>龙玉兰</t>
  </si>
  <si>
    <t>0401-专业技术岗位
(三亚市规划研究和信息中心)</t>
  </si>
  <si>
    <t>洪仕怀</t>
  </si>
  <si>
    <t>占兴宁</t>
  </si>
  <si>
    <t>王崇财</t>
  </si>
  <si>
    <t>王雪超</t>
  </si>
  <si>
    <t>郑文强</t>
  </si>
  <si>
    <t>王玉</t>
  </si>
  <si>
    <t>孙有波</t>
  </si>
  <si>
    <t>李冬红</t>
  </si>
  <si>
    <t>赵洋洋</t>
  </si>
  <si>
    <t>黎月桂</t>
  </si>
  <si>
    <t>李琼慧</t>
  </si>
  <si>
    <t>潘铭鸯</t>
  </si>
  <si>
    <t>容珞</t>
  </si>
  <si>
    <t>邵思雨</t>
  </si>
  <si>
    <t>王根州</t>
  </si>
  <si>
    <t>蔡扬帅</t>
  </si>
  <si>
    <t>谭脂尹</t>
  </si>
  <si>
    <t>李雪芳</t>
  </si>
  <si>
    <t>蒲月丽</t>
  </si>
  <si>
    <t>吴嘉朗</t>
  </si>
  <si>
    <t>庞彦婷</t>
  </si>
  <si>
    <t>杨宇红</t>
  </si>
  <si>
    <t>林素仙</t>
  </si>
  <si>
    <t>陈姗姗</t>
  </si>
  <si>
    <t>余晨亮</t>
  </si>
  <si>
    <t>陈智涛</t>
  </si>
  <si>
    <t>陈伟</t>
  </si>
  <si>
    <t>吴清智</t>
  </si>
  <si>
    <t>曾慧娟</t>
  </si>
  <si>
    <t>蓝天键</t>
  </si>
  <si>
    <t>赵萌萌</t>
  </si>
  <si>
    <t>苏捷</t>
  </si>
  <si>
    <t>高安艳</t>
  </si>
  <si>
    <t>叶泰昕</t>
  </si>
  <si>
    <t>王川雪</t>
  </si>
  <si>
    <t>王灵芝</t>
  </si>
  <si>
    <t>关万年</t>
  </si>
  <si>
    <t>刘一迪</t>
  </si>
  <si>
    <t>刘美珍</t>
  </si>
  <si>
    <t>吴威宏</t>
  </si>
  <si>
    <t>吴娟带</t>
  </si>
  <si>
    <t>周明玲</t>
  </si>
  <si>
    <t>张凯</t>
  </si>
  <si>
    <t>张婷婷</t>
  </si>
  <si>
    <t>张晨</t>
  </si>
  <si>
    <t>张瑞芩</t>
  </si>
  <si>
    <t>徐艺阁</t>
  </si>
  <si>
    <t>徐霜</t>
  </si>
  <si>
    <t>李梦莹</t>
  </si>
  <si>
    <t>林亨晔</t>
  </si>
  <si>
    <t>林铃</t>
  </si>
  <si>
    <t>林靖翎</t>
  </si>
  <si>
    <t>柯景伟</t>
  </si>
  <si>
    <t>梁轩驰</t>
  </si>
  <si>
    <t>汪茹</t>
  </si>
  <si>
    <t>王蔼奇</t>
  </si>
  <si>
    <t>裴文倩</t>
  </si>
  <si>
    <t>金晓雨</t>
  </si>
  <si>
    <t>韩承哲</t>
  </si>
  <si>
    <t>韩旭</t>
  </si>
  <si>
    <t>黄文雅</t>
  </si>
  <si>
    <t>黄景俊</t>
  </si>
  <si>
    <t>黎晓婧</t>
  </si>
  <si>
    <t>0501-管理岗(三亚市海洋资源监测中心)</t>
  </si>
  <si>
    <t>黎运品</t>
  </si>
  <si>
    <t>吴壮</t>
  </si>
  <si>
    <t>曾园洁</t>
  </si>
  <si>
    <t>饶锦华</t>
  </si>
  <si>
    <t>李德清</t>
  </si>
  <si>
    <t>陈向</t>
  </si>
  <si>
    <t>蔡灿</t>
  </si>
  <si>
    <t>李昱</t>
  </si>
  <si>
    <t>张璐璐</t>
  </si>
  <si>
    <t>段歆</t>
  </si>
  <si>
    <t>王章钧</t>
  </si>
  <si>
    <t>刘青敏</t>
  </si>
  <si>
    <t>潘家智</t>
  </si>
  <si>
    <t>陈佳</t>
  </si>
  <si>
    <t>高芳明</t>
  </si>
  <si>
    <t>钟传仡</t>
  </si>
  <si>
    <t>江浩新</t>
  </si>
  <si>
    <t>吴育武</t>
  </si>
  <si>
    <t>黎焰焜</t>
  </si>
  <si>
    <t>李燕娣</t>
  </si>
  <si>
    <t>王盛兴</t>
  </si>
  <si>
    <t>蒲光德</t>
  </si>
  <si>
    <t>黎智欢</t>
  </si>
  <si>
    <t>李冲冲</t>
  </si>
  <si>
    <t>高芳斌</t>
  </si>
  <si>
    <t>林珍妮</t>
  </si>
  <si>
    <t>吕硕伟</t>
  </si>
  <si>
    <t>周晨</t>
  </si>
  <si>
    <t>吴桐</t>
  </si>
  <si>
    <t>杨佩</t>
  </si>
  <si>
    <t>安奕诚</t>
  </si>
  <si>
    <t>赵泽福</t>
  </si>
  <si>
    <t>韦培培</t>
  </si>
  <si>
    <t>李耀勋</t>
  </si>
  <si>
    <t>陈劢杰</t>
  </si>
  <si>
    <t>陈桂宇</t>
  </si>
  <si>
    <t>杨镔琦</t>
  </si>
  <si>
    <t>严显伟</t>
  </si>
  <si>
    <t>石挺威</t>
  </si>
  <si>
    <t>刘祥康</t>
  </si>
  <si>
    <t>董吉芬</t>
  </si>
  <si>
    <t>王伟丁</t>
  </si>
  <si>
    <t>姚国铭</t>
  </si>
  <si>
    <t>谭骐</t>
  </si>
  <si>
    <t>林道冠</t>
  </si>
  <si>
    <t>赵海辰</t>
  </si>
  <si>
    <t>丁颖达</t>
  </si>
  <si>
    <t>关晶晶</t>
  </si>
  <si>
    <t>刘晓薇</t>
  </si>
  <si>
    <t>刘筱涵</t>
  </si>
  <si>
    <t>卞在成</t>
  </si>
  <si>
    <t>吴挺泽</t>
  </si>
  <si>
    <t>吴鸣</t>
  </si>
  <si>
    <t>宋文俊</t>
  </si>
  <si>
    <t>张杰程</t>
  </si>
  <si>
    <t>彭恩翔</t>
  </si>
  <si>
    <t>李帅</t>
  </si>
  <si>
    <t>李鹏</t>
  </si>
  <si>
    <t>杨海青</t>
  </si>
  <si>
    <t>林泉</t>
  </si>
  <si>
    <t>林芳娃</t>
  </si>
  <si>
    <t>王启哲</t>
  </si>
  <si>
    <t>王志亮</t>
  </si>
  <si>
    <t>王思宇</t>
  </si>
  <si>
    <t>王敏</t>
  </si>
  <si>
    <t>王洛秋</t>
  </si>
  <si>
    <t>王玲</t>
  </si>
  <si>
    <t>王达培</t>
  </si>
  <si>
    <t>祝小桐</t>
  </si>
  <si>
    <t>符俊辰</t>
  </si>
  <si>
    <t>符策芬</t>
  </si>
  <si>
    <t>羊嘉球</t>
  </si>
  <si>
    <t>蒲康正</t>
  </si>
  <si>
    <t>谭秋燕</t>
  </si>
  <si>
    <t>赵宗颂</t>
  </si>
  <si>
    <t>赵彦飞</t>
  </si>
  <si>
    <t>赵皓文</t>
  </si>
  <si>
    <t>邹宇浩</t>
  </si>
  <si>
    <t>邹源源</t>
  </si>
  <si>
    <t>郑丕特</t>
  </si>
  <si>
    <t>陈南姑</t>
  </si>
  <si>
    <t>陈名丽</t>
  </si>
  <si>
    <t>陈柏宏</t>
  </si>
  <si>
    <t>陈泽宏</t>
  </si>
  <si>
    <t>陈荣春</t>
  </si>
  <si>
    <t>陈雅隽</t>
  </si>
  <si>
    <t>黄振华</t>
  </si>
  <si>
    <t>黄燕薇</t>
  </si>
  <si>
    <t>黄香颖</t>
  </si>
  <si>
    <t>黎上佐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</si>
</sst>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4"/>
      <color theme="1"/>
      <name val="等线"/>
      <charset val="134"/>
      <scheme val="minor"/>
    </font>
    <font>
      <b/>
      <sz val="18"/>
      <color theme="1"/>
      <name val="宋体"/>
      <charset val="134"/>
    </font>
    <font>
      <b/>
      <sz val="16"/>
      <color theme="1"/>
      <name val="宋体"/>
      <charset val="134"/>
    </font>
    <font>
      <sz val="14"/>
      <color theme="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402"/>
  <sheetViews>
    <sheetView tabSelected="1" workbookViewId="0">
      <selection activeCell="J5" sqref="L3 J5"/>
    </sheetView>
  </sheetViews>
  <sheetFormatPr defaultColWidth="9" defaultRowHeight="13.8" outlineLevelCol="5"/>
  <cols>
    <col min="1" max="1" width="7.25" customWidth="1"/>
    <col min="2" max="2" width="45.8888888888889" style="3" customWidth="1"/>
    <col min="3" max="3" width="18.6666666666667" customWidth="1"/>
    <col min="4" max="4" width="18.1111111111111" customWidth="1"/>
    <col min="5" max="5" width="13.8888888888889" customWidth="1"/>
    <col min="6" max="6" width="7.66666666666667" customWidth="1"/>
  </cols>
  <sheetData>
    <row r="1" ht="45" customHeight="1" spans="1:6">
      <c r="A1" s="4" t="s">
        <v>0</v>
      </c>
      <c r="B1" s="5"/>
      <c r="C1" s="5"/>
      <c r="D1" s="5"/>
      <c r="E1" s="5"/>
      <c r="F1" s="5"/>
    </row>
    <row r="2" s="1" customFormat="1" ht="35.1" customHeight="1" spans="1:6">
      <c r="A2" s="6" t="s">
        <v>1</v>
      </c>
      <c r="B2" s="7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s="2" customFormat="1" ht="35.1" customHeight="1" spans="1:6">
      <c r="A3" s="8">
        <v>1</v>
      </c>
      <c r="B3" s="9" t="s">
        <v>7</v>
      </c>
      <c r="C3" s="8" t="str">
        <f>"202310212110"</f>
        <v>202310212110</v>
      </c>
      <c r="D3" s="8" t="s">
        <v>8</v>
      </c>
      <c r="E3" s="10">
        <v>81.4</v>
      </c>
      <c r="F3" s="8" t="s">
        <v>9</v>
      </c>
    </row>
    <row r="4" s="2" customFormat="1" ht="35.1" customHeight="1" spans="1:6">
      <c r="A4" s="8">
        <v>2</v>
      </c>
      <c r="B4" s="9" t="s">
        <v>7</v>
      </c>
      <c r="C4" s="8" t="str">
        <f>"202310211719"</f>
        <v>202310211719</v>
      </c>
      <c r="D4" s="8" t="s">
        <v>10</v>
      </c>
      <c r="E4" s="10">
        <v>80.4</v>
      </c>
      <c r="F4" s="8" t="s">
        <v>9</v>
      </c>
    </row>
    <row r="5" s="2" customFormat="1" ht="35.1" customHeight="1" spans="1:6">
      <c r="A5" s="8">
        <v>3</v>
      </c>
      <c r="B5" s="9" t="s">
        <v>7</v>
      </c>
      <c r="C5" s="8" t="str">
        <f>"202310212307"</f>
        <v>202310212307</v>
      </c>
      <c r="D5" s="8" t="s">
        <v>11</v>
      </c>
      <c r="E5" s="10">
        <v>79.4</v>
      </c>
      <c r="F5" s="8" t="s">
        <v>9</v>
      </c>
    </row>
    <row r="6" s="2" customFormat="1" ht="35.1" customHeight="1" spans="1:6">
      <c r="A6" s="8">
        <v>4</v>
      </c>
      <c r="B6" s="9" t="s">
        <v>7</v>
      </c>
      <c r="C6" s="8" t="str">
        <f>"202310212729"</f>
        <v>202310212729</v>
      </c>
      <c r="D6" s="8" t="s">
        <v>12</v>
      </c>
      <c r="E6" s="10">
        <v>76.7</v>
      </c>
      <c r="F6" s="8" t="s">
        <v>9</v>
      </c>
    </row>
    <row r="7" s="2" customFormat="1" ht="35.1" customHeight="1" spans="1:6">
      <c r="A7" s="8">
        <v>5</v>
      </c>
      <c r="B7" s="9" t="s">
        <v>7</v>
      </c>
      <c r="C7" s="8" t="str">
        <f>"202310212219"</f>
        <v>202310212219</v>
      </c>
      <c r="D7" s="8" t="s">
        <v>13</v>
      </c>
      <c r="E7" s="10">
        <v>76.2</v>
      </c>
      <c r="F7" s="8" t="s">
        <v>9</v>
      </c>
    </row>
    <row r="8" s="2" customFormat="1" ht="35.1" customHeight="1" spans="1:6">
      <c r="A8" s="8">
        <v>6</v>
      </c>
      <c r="B8" s="9" t="s">
        <v>7</v>
      </c>
      <c r="C8" s="8" t="str">
        <f>"202310211605"</f>
        <v>202310211605</v>
      </c>
      <c r="D8" s="8" t="s">
        <v>14</v>
      </c>
      <c r="E8" s="10">
        <v>75.7</v>
      </c>
      <c r="F8" s="8" t="s">
        <v>9</v>
      </c>
    </row>
    <row r="9" s="2" customFormat="1" ht="35.1" customHeight="1" spans="1:6">
      <c r="A9" s="8">
        <v>7</v>
      </c>
      <c r="B9" s="9" t="s">
        <v>7</v>
      </c>
      <c r="C9" s="8" t="str">
        <f>"202310211704"</f>
        <v>202310211704</v>
      </c>
      <c r="D9" s="8" t="s">
        <v>15</v>
      </c>
      <c r="E9" s="10">
        <v>75.6</v>
      </c>
      <c r="F9" s="8" t="s">
        <v>9</v>
      </c>
    </row>
    <row r="10" s="2" customFormat="1" ht="35.1" customHeight="1" spans="1:6">
      <c r="A10" s="8">
        <v>8</v>
      </c>
      <c r="B10" s="9" t="s">
        <v>7</v>
      </c>
      <c r="C10" s="8" t="str">
        <f>"202310213217"</f>
        <v>202310213217</v>
      </c>
      <c r="D10" s="8" t="s">
        <v>16</v>
      </c>
      <c r="E10" s="10">
        <v>75.4</v>
      </c>
      <c r="F10" s="8" t="s">
        <v>9</v>
      </c>
    </row>
    <row r="11" s="2" customFormat="1" ht="35.1" customHeight="1" spans="1:6">
      <c r="A11" s="8">
        <v>9</v>
      </c>
      <c r="B11" s="9" t="s">
        <v>7</v>
      </c>
      <c r="C11" s="8" t="str">
        <f>"202310211904"</f>
        <v>202310211904</v>
      </c>
      <c r="D11" s="8" t="s">
        <v>17</v>
      </c>
      <c r="E11" s="10">
        <v>75.2</v>
      </c>
      <c r="F11" s="8" t="s">
        <v>9</v>
      </c>
    </row>
    <row r="12" s="2" customFormat="1" ht="35.1" customHeight="1" spans="1:6">
      <c r="A12" s="8">
        <v>10</v>
      </c>
      <c r="B12" s="9" t="s">
        <v>7</v>
      </c>
      <c r="C12" s="8" t="str">
        <f>"202310213002"</f>
        <v>202310213002</v>
      </c>
      <c r="D12" s="8" t="s">
        <v>18</v>
      </c>
      <c r="E12" s="10">
        <v>74.9</v>
      </c>
      <c r="F12" s="8" t="s">
        <v>9</v>
      </c>
    </row>
    <row r="13" s="2" customFormat="1" ht="35.1" customHeight="1" spans="1:6">
      <c r="A13" s="8">
        <v>11</v>
      </c>
      <c r="B13" s="9" t="s">
        <v>7</v>
      </c>
      <c r="C13" s="8" t="str">
        <f>"202310211608"</f>
        <v>202310211608</v>
      </c>
      <c r="D13" s="8" t="s">
        <v>19</v>
      </c>
      <c r="E13" s="10">
        <v>74.9</v>
      </c>
      <c r="F13" s="8" t="s">
        <v>9</v>
      </c>
    </row>
    <row r="14" s="2" customFormat="1" ht="35.1" customHeight="1" spans="1:6">
      <c r="A14" s="8">
        <v>12</v>
      </c>
      <c r="B14" s="9" t="s">
        <v>7</v>
      </c>
      <c r="C14" s="8" t="str">
        <f>"202310213125"</f>
        <v>202310213125</v>
      </c>
      <c r="D14" s="8" t="s">
        <v>20</v>
      </c>
      <c r="E14" s="10">
        <v>74.4</v>
      </c>
      <c r="F14" s="8" t="s">
        <v>9</v>
      </c>
    </row>
    <row r="15" s="2" customFormat="1" ht="35.1" customHeight="1" spans="1:6">
      <c r="A15" s="8">
        <v>13</v>
      </c>
      <c r="B15" s="9" t="s">
        <v>7</v>
      </c>
      <c r="C15" s="8" t="str">
        <f>"202310212413"</f>
        <v>202310212413</v>
      </c>
      <c r="D15" s="8" t="s">
        <v>21</v>
      </c>
      <c r="E15" s="10">
        <v>74.1</v>
      </c>
      <c r="F15" s="8" t="s">
        <v>9</v>
      </c>
    </row>
    <row r="16" s="2" customFormat="1" ht="35.1" customHeight="1" spans="1:6">
      <c r="A16" s="8">
        <v>14</v>
      </c>
      <c r="B16" s="9" t="s">
        <v>7</v>
      </c>
      <c r="C16" s="8" t="str">
        <f>"202310211424"</f>
        <v>202310211424</v>
      </c>
      <c r="D16" s="8" t="s">
        <v>22</v>
      </c>
      <c r="E16" s="10">
        <v>73.6</v>
      </c>
      <c r="F16" s="8" t="s">
        <v>9</v>
      </c>
    </row>
    <row r="17" s="2" customFormat="1" ht="35.1" customHeight="1" spans="1:6">
      <c r="A17" s="8">
        <v>15</v>
      </c>
      <c r="B17" s="9" t="s">
        <v>7</v>
      </c>
      <c r="C17" s="8" t="str">
        <f>"202310213026"</f>
        <v>202310213026</v>
      </c>
      <c r="D17" s="8" t="s">
        <v>23</v>
      </c>
      <c r="E17" s="10">
        <v>73.3</v>
      </c>
      <c r="F17" s="8" t="s">
        <v>9</v>
      </c>
    </row>
    <row r="18" s="2" customFormat="1" ht="35.1" customHeight="1" spans="1:6">
      <c r="A18" s="8">
        <v>16</v>
      </c>
      <c r="B18" s="9" t="s">
        <v>7</v>
      </c>
      <c r="C18" s="8" t="str">
        <f>"202310212228"</f>
        <v>202310212228</v>
      </c>
      <c r="D18" s="8" t="s">
        <v>24</v>
      </c>
      <c r="E18" s="10">
        <v>73.1</v>
      </c>
      <c r="F18" s="8" t="s">
        <v>9</v>
      </c>
    </row>
    <row r="19" s="2" customFormat="1" ht="35.1" customHeight="1" spans="1:6">
      <c r="A19" s="8">
        <v>17</v>
      </c>
      <c r="B19" s="9" t="s">
        <v>7</v>
      </c>
      <c r="C19" s="8" t="str">
        <f>"202310213110"</f>
        <v>202310213110</v>
      </c>
      <c r="D19" s="8" t="s">
        <v>25</v>
      </c>
      <c r="E19" s="10">
        <v>73</v>
      </c>
      <c r="F19" s="8" t="s">
        <v>9</v>
      </c>
    </row>
    <row r="20" s="2" customFormat="1" ht="35.1" customHeight="1" spans="1:6">
      <c r="A20" s="8">
        <v>18</v>
      </c>
      <c r="B20" s="9" t="s">
        <v>7</v>
      </c>
      <c r="C20" s="8" t="str">
        <f>"202310212829"</f>
        <v>202310212829</v>
      </c>
      <c r="D20" s="8" t="s">
        <v>26</v>
      </c>
      <c r="E20" s="10">
        <v>73</v>
      </c>
      <c r="F20" s="8" t="s">
        <v>9</v>
      </c>
    </row>
    <row r="21" s="2" customFormat="1" ht="35.1" customHeight="1" spans="1:6">
      <c r="A21" s="8">
        <v>19</v>
      </c>
      <c r="B21" s="9" t="s">
        <v>7</v>
      </c>
      <c r="C21" s="8" t="str">
        <f>"202310213216"</f>
        <v>202310213216</v>
      </c>
      <c r="D21" s="8" t="s">
        <v>27</v>
      </c>
      <c r="E21" s="10">
        <v>72.9</v>
      </c>
      <c r="F21" s="8" t="s">
        <v>9</v>
      </c>
    </row>
    <row r="22" s="2" customFormat="1" ht="35.1" customHeight="1" spans="1:6">
      <c r="A22" s="8">
        <v>20</v>
      </c>
      <c r="B22" s="9" t="s">
        <v>7</v>
      </c>
      <c r="C22" s="8" t="str">
        <f>"202310213207"</f>
        <v>202310213207</v>
      </c>
      <c r="D22" s="8" t="s">
        <v>28</v>
      </c>
      <c r="E22" s="10">
        <v>72.9</v>
      </c>
      <c r="F22" s="8" t="s">
        <v>9</v>
      </c>
    </row>
    <row r="23" s="2" customFormat="1" ht="35.1" customHeight="1" spans="1:6">
      <c r="A23" s="8">
        <v>21</v>
      </c>
      <c r="B23" s="9" t="s">
        <v>7</v>
      </c>
      <c r="C23" s="8" t="str">
        <f>"202310211713"</f>
        <v>202310211713</v>
      </c>
      <c r="D23" s="8" t="s">
        <v>29</v>
      </c>
      <c r="E23" s="10">
        <v>72.8</v>
      </c>
      <c r="F23" s="8" t="s">
        <v>9</v>
      </c>
    </row>
    <row r="24" s="2" customFormat="1" ht="35.1" customHeight="1" spans="1:6">
      <c r="A24" s="8">
        <v>22</v>
      </c>
      <c r="B24" s="9" t="s">
        <v>7</v>
      </c>
      <c r="C24" s="8" t="str">
        <f>"202310211408"</f>
        <v>202310211408</v>
      </c>
      <c r="D24" s="8" t="s">
        <v>30</v>
      </c>
      <c r="E24" s="10">
        <v>72.7</v>
      </c>
      <c r="F24" s="8" t="s">
        <v>9</v>
      </c>
    </row>
    <row r="25" s="2" customFormat="1" ht="35.1" customHeight="1" spans="1:6">
      <c r="A25" s="8">
        <v>23</v>
      </c>
      <c r="B25" s="9" t="s">
        <v>7</v>
      </c>
      <c r="C25" s="8" t="str">
        <f>"202310212713"</f>
        <v>202310212713</v>
      </c>
      <c r="D25" s="8" t="s">
        <v>31</v>
      </c>
      <c r="E25" s="10">
        <v>72.7</v>
      </c>
      <c r="F25" s="8" t="s">
        <v>9</v>
      </c>
    </row>
    <row r="26" s="2" customFormat="1" ht="35.1" customHeight="1" spans="1:6">
      <c r="A26" s="8">
        <v>24</v>
      </c>
      <c r="B26" s="9" t="s">
        <v>7</v>
      </c>
      <c r="C26" s="8" t="str">
        <f>"202310213018"</f>
        <v>202310213018</v>
      </c>
      <c r="D26" s="8" t="s">
        <v>32</v>
      </c>
      <c r="E26" s="10">
        <v>72.3</v>
      </c>
      <c r="F26" s="8" t="s">
        <v>9</v>
      </c>
    </row>
    <row r="27" s="2" customFormat="1" ht="35.1" customHeight="1" spans="1:6">
      <c r="A27" s="8">
        <v>25</v>
      </c>
      <c r="B27" s="9" t="s">
        <v>7</v>
      </c>
      <c r="C27" s="8" t="str">
        <f>"202310212404"</f>
        <v>202310212404</v>
      </c>
      <c r="D27" s="8" t="s">
        <v>33</v>
      </c>
      <c r="E27" s="10">
        <v>72.3</v>
      </c>
      <c r="F27" s="8" t="s">
        <v>9</v>
      </c>
    </row>
    <row r="28" s="2" customFormat="1" ht="35.1" customHeight="1" spans="1:6">
      <c r="A28" s="8">
        <v>26</v>
      </c>
      <c r="B28" s="9" t="s">
        <v>7</v>
      </c>
      <c r="C28" s="8" t="str">
        <f>"202310212930"</f>
        <v>202310212930</v>
      </c>
      <c r="D28" s="8" t="s">
        <v>34</v>
      </c>
      <c r="E28" s="10">
        <v>72.1</v>
      </c>
      <c r="F28" s="8" t="s">
        <v>9</v>
      </c>
    </row>
    <row r="29" s="2" customFormat="1" ht="35.1" customHeight="1" spans="1:6">
      <c r="A29" s="8">
        <v>27</v>
      </c>
      <c r="B29" s="9" t="s">
        <v>7</v>
      </c>
      <c r="C29" s="8" t="str">
        <f>"202310212327"</f>
        <v>202310212327</v>
      </c>
      <c r="D29" s="8" t="s">
        <v>35</v>
      </c>
      <c r="E29" s="10">
        <v>72</v>
      </c>
      <c r="F29" s="8" t="s">
        <v>9</v>
      </c>
    </row>
    <row r="30" s="2" customFormat="1" ht="35.1" customHeight="1" spans="1:6">
      <c r="A30" s="8">
        <v>28</v>
      </c>
      <c r="B30" s="9" t="s">
        <v>7</v>
      </c>
      <c r="C30" s="8" t="str">
        <f>"202310211724"</f>
        <v>202310211724</v>
      </c>
      <c r="D30" s="8" t="s">
        <v>36</v>
      </c>
      <c r="E30" s="10">
        <v>71.9</v>
      </c>
      <c r="F30" s="8" t="s">
        <v>9</v>
      </c>
    </row>
    <row r="31" s="2" customFormat="1" ht="35.1" customHeight="1" spans="1:6">
      <c r="A31" s="8">
        <v>29</v>
      </c>
      <c r="B31" s="9" t="s">
        <v>7</v>
      </c>
      <c r="C31" s="8" t="str">
        <f>"202310213109"</f>
        <v>202310213109</v>
      </c>
      <c r="D31" s="8" t="s">
        <v>37</v>
      </c>
      <c r="E31" s="10">
        <v>71.8</v>
      </c>
      <c r="F31" s="8" t="s">
        <v>9</v>
      </c>
    </row>
    <row r="32" s="2" customFormat="1" ht="35.1" customHeight="1" spans="1:6">
      <c r="A32" s="8">
        <v>30</v>
      </c>
      <c r="B32" s="9" t="s">
        <v>7</v>
      </c>
      <c r="C32" s="8" t="str">
        <f>"202310212221"</f>
        <v>202310212221</v>
      </c>
      <c r="D32" s="8" t="s">
        <v>38</v>
      </c>
      <c r="E32" s="10">
        <v>71.8</v>
      </c>
      <c r="F32" s="8" t="s">
        <v>9</v>
      </c>
    </row>
    <row r="33" s="2" customFormat="1" ht="35.1" customHeight="1" spans="1:6">
      <c r="A33" s="8">
        <v>31</v>
      </c>
      <c r="B33" s="9" t="s">
        <v>7</v>
      </c>
      <c r="C33" s="8" t="str">
        <f>"202310212027"</f>
        <v>202310212027</v>
      </c>
      <c r="D33" s="8" t="s">
        <v>39</v>
      </c>
      <c r="E33" s="10">
        <v>71.8</v>
      </c>
      <c r="F33" s="8" t="s">
        <v>9</v>
      </c>
    </row>
    <row r="34" s="2" customFormat="1" ht="35.1" customHeight="1" spans="1:6">
      <c r="A34" s="8">
        <v>32</v>
      </c>
      <c r="B34" s="9" t="s">
        <v>7</v>
      </c>
      <c r="C34" s="8" t="str">
        <f>"202310212116"</f>
        <v>202310212116</v>
      </c>
      <c r="D34" s="8" t="s">
        <v>40</v>
      </c>
      <c r="E34" s="10">
        <v>71.7</v>
      </c>
      <c r="F34" s="8" t="s">
        <v>9</v>
      </c>
    </row>
    <row r="35" s="2" customFormat="1" ht="35.1" customHeight="1" spans="1:6">
      <c r="A35" s="8">
        <v>33</v>
      </c>
      <c r="B35" s="9" t="s">
        <v>7</v>
      </c>
      <c r="C35" s="8" t="str">
        <f>"202310213424"</f>
        <v>202310213424</v>
      </c>
      <c r="D35" s="8" t="s">
        <v>41</v>
      </c>
      <c r="E35" s="10">
        <v>71.6</v>
      </c>
      <c r="F35" s="8" t="s">
        <v>9</v>
      </c>
    </row>
    <row r="36" s="2" customFormat="1" ht="35.1" customHeight="1" spans="1:6">
      <c r="A36" s="8">
        <v>34</v>
      </c>
      <c r="B36" s="9" t="s">
        <v>7</v>
      </c>
      <c r="C36" s="8" t="str">
        <f>"202310211702"</f>
        <v>202310211702</v>
      </c>
      <c r="D36" s="8" t="s">
        <v>42</v>
      </c>
      <c r="E36" s="10">
        <v>71.4</v>
      </c>
      <c r="F36" s="8" t="s">
        <v>9</v>
      </c>
    </row>
    <row r="37" s="2" customFormat="1" ht="35.1" customHeight="1" spans="1:6">
      <c r="A37" s="8">
        <v>35</v>
      </c>
      <c r="B37" s="9" t="s">
        <v>7</v>
      </c>
      <c r="C37" s="8" t="str">
        <f>"202310211818"</f>
        <v>202310211818</v>
      </c>
      <c r="D37" s="8" t="s">
        <v>43</v>
      </c>
      <c r="E37" s="10">
        <v>71.4</v>
      </c>
      <c r="F37" s="8" t="s">
        <v>9</v>
      </c>
    </row>
    <row r="38" s="2" customFormat="1" ht="35.1" customHeight="1" spans="1:6">
      <c r="A38" s="8">
        <v>36</v>
      </c>
      <c r="B38" s="9" t="s">
        <v>7</v>
      </c>
      <c r="C38" s="8" t="str">
        <f>"202310212310"</f>
        <v>202310212310</v>
      </c>
      <c r="D38" s="8" t="s">
        <v>44</v>
      </c>
      <c r="E38" s="10">
        <v>71.3</v>
      </c>
      <c r="F38" s="8" t="s">
        <v>9</v>
      </c>
    </row>
    <row r="39" s="2" customFormat="1" ht="35.1" customHeight="1" spans="1:6">
      <c r="A39" s="8">
        <v>37</v>
      </c>
      <c r="B39" s="9" t="s">
        <v>7</v>
      </c>
      <c r="C39" s="8" t="str">
        <f>"202310213019"</f>
        <v>202310213019</v>
      </c>
      <c r="D39" s="8" t="s">
        <v>45</v>
      </c>
      <c r="E39" s="10">
        <v>71.1</v>
      </c>
      <c r="F39" s="8" t="s">
        <v>9</v>
      </c>
    </row>
    <row r="40" s="2" customFormat="1" ht="35.1" customHeight="1" spans="1:6">
      <c r="A40" s="8">
        <v>38</v>
      </c>
      <c r="B40" s="9" t="s">
        <v>7</v>
      </c>
      <c r="C40" s="8" t="str">
        <f>"202310212611"</f>
        <v>202310212611</v>
      </c>
      <c r="D40" s="8" t="s">
        <v>46</v>
      </c>
      <c r="E40" s="10">
        <v>70.9</v>
      </c>
      <c r="F40" s="8" t="s">
        <v>9</v>
      </c>
    </row>
    <row r="41" s="2" customFormat="1" ht="35.1" customHeight="1" spans="1:6">
      <c r="A41" s="8">
        <v>39</v>
      </c>
      <c r="B41" s="9" t="s">
        <v>7</v>
      </c>
      <c r="C41" s="8" t="str">
        <f>"202310211901"</f>
        <v>202310211901</v>
      </c>
      <c r="D41" s="8" t="s">
        <v>47</v>
      </c>
      <c r="E41" s="10">
        <v>70.8</v>
      </c>
      <c r="F41" s="8" t="s">
        <v>9</v>
      </c>
    </row>
    <row r="42" s="2" customFormat="1" ht="35.1" customHeight="1" spans="1:6">
      <c r="A42" s="8">
        <v>40</v>
      </c>
      <c r="B42" s="9" t="s">
        <v>7</v>
      </c>
      <c r="C42" s="8" t="str">
        <f>"202310212525"</f>
        <v>202310212525</v>
      </c>
      <c r="D42" s="8" t="s">
        <v>48</v>
      </c>
      <c r="E42" s="10">
        <v>70.4</v>
      </c>
      <c r="F42" s="8" t="s">
        <v>9</v>
      </c>
    </row>
    <row r="43" s="2" customFormat="1" ht="35.1" customHeight="1" spans="1:6">
      <c r="A43" s="8">
        <v>41</v>
      </c>
      <c r="B43" s="9" t="s">
        <v>7</v>
      </c>
      <c r="C43" s="8" t="str">
        <f>"202310212011"</f>
        <v>202310212011</v>
      </c>
      <c r="D43" s="8" t="s">
        <v>49</v>
      </c>
      <c r="E43" s="10">
        <v>70.4</v>
      </c>
      <c r="F43" s="8" t="s">
        <v>9</v>
      </c>
    </row>
    <row r="44" s="2" customFormat="1" ht="35.1" customHeight="1" spans="1:6">
      <c r="A44" s="8">
        <v>42</v>
      </c>
      <c r="B44" s="9" t="s">
        <v>7</v>
      </c>
      <c r="C44" s="8" t="str">
        <f>"202310211604"</f>
        <v>202310211604</v>
      </c>
      <c r="D44" s="8" t="s">
        <v>50</v>
      </c>
      <c r="E44" s="10">
        <v>70.3</v>
      </c>
      <c r="F44" s="8" t="s">
        <v>9</v>
      </c>
    </row>
    <row r="45" s="2" customFormat="1" ht="35.1" customHeight="1" spans="1:6">
      <c r="A45" s="8">
        <v>43</v>
      </c>
      <c r="B45" s="9" t="s">
        <v>7</v>
      </c>
      <c r="C45" s="8" t="str">
        <f>"202310213108"</f>
        <v>202310213108</v>
      </c>
      <c r="D45" s="8" t="s">
        <v>51</v>
      </c>
      <c r="E45" s="10">
        <v>70.3</v>
      </c>
      <c r="F45" s="8" t="s">
        <v>9</v>
      </c>
    </row>
    <row r="46" s="2" customFormat="1" ht="35.1" customHeight="1" spans="1:6">
      <c r="A46" s="8">
        <v>44</v>
      </c>
      <c r="B46" s="9" t="s">
        <v>7</v>
      </c>
      <c r="C46" s="8" t="str">
        <f>"202310211820"</f>
        <v>202310211820</v>
      </c>
      <c r="D46" s="8" t="s">
        <v>52</v>
      </c>
      <c r="E46" s="10">
        <v>70.2</v>
      </c>
      <c r="F46" s="8" t="s">
        <v>9</v>
      </c>
    </row>
    <row r="47" s="2" customFormat="1" ht="35.1" customHeight="1" spans="1:6">
      <c r="A47" s="8">
        <v>45</v>
      </c>
      <c r="B47" s="9" t="s">
        <v>7</v>
      </c>
      <c r="C47" s="8" t="str">
        <f>"202310212805"</f>
        <v>202310212805</v>
      </c>
      <c r="D47" s="8" t="s">
        <v>53</v>
      </c>
      <c r="E47" s="10">
        <v>70</v>
      </c>
      <c r="F47" s="8" t="s">
        <v>9</v>
      </c>
    </row>
    <row r="48" s="2" customFormat="1" ht="35.1" customHeight="1" spans="1:6">
      <c r="A48" s="8">
        <v>46</v>
      </c>
      <c r="B48" s="9" t="s">
        <v>7</v>
      </c>
      <c r="C48" s="8" t="str">
        <f>"202310211503"</f>
        <v>202310211503</v>
      </c>
      <c r="D48" s="8" t="s">
        <v>54</v>
      </c>
      <c r="E48" s="10">
        <v>69.8</v>
      </c>
      <c r="F48" s="8" t="s">
        <v>9</v>
      </c>
    </row>
    <row r="49" s="2" customFormat="1" ht="35.1" customHeight="1" spans="1:6">
      <c r="A49" s="8">
        <v>47</v>
      </c>
      <c r="B49" s="9" t="s">
        <v>7</v>
      </c>
      <c r="C49" s="8" t="str">
        <f>"202310211730"</f>
        <v>202310211730</v>
      </c>
      <c r="D49" s="8" t="s">
        <v>55</v>
      </c>
      <c r="E49" s="10">
        <v>69.8</v>
      </c>
      <c r="F49" s="8" t="s">
        <v>9</v>
      </c>
    </row>
    <row r="50" s="2" customFormat="1" ht="35.1" customHeight="1" spans="1:6">
      <c r="A50" s="8">
        <v>48</v>
      </c>
      <c r="B50" s="9" t="s">
        <v>7</v>
      </c>
      <c r="C50" s="8" t="str">
        <f>"202310213009"</f>
        <v>202310213009</v>
      </c>
      <c r="D50" s="8" t="s">
        <v>56</v>
      </c>
      <c r="E50" s="10">
        <v>69.8</v>
      </c>
      <c r="F50" s="8" t="s">
        <v>9</v>
      </c>
    </row>
    <row r="51" s="2" customFormat="1" ht="35.1" customHeight="1" spans="1:6">
      <c r="A51" s="8">
        <v>49</v>
      </c>
      <c r="B51" s="9" t="s">
        <v>7</v>
      </c>
      <c r="C51" s="8" t="str">
        <f>"202310212217"</f>
        <v>202310212217</v>
      </c>
      <c r="D51" s="8" t="s">
        <v>57</v>
      </c>
      <c r="E51" s="10">
        <v>69.7</v>
      </c>
      <c r="F51" s="8" t="s">
        <v>9</v>
      </c>
    </row>
    <row r="52" s="2" customFormat="1" ht="35.1" customHeight="1" spans="1:6">
      <c r="A52" s="8">
        <v>50</v>
      </c>
      <c r="B52" s="9" t="s">
        <v>7</v>
      </c>
      <c r="C52" s="8" t="str">
        <f>"202310211623"</f>
        <v>202310211623</v>
      </c>
      <c r="D52" s="8" t="s">
        <v>58</v>
      </c>
      <c r="E52" s="10">
        <v>69.6</v>
      </c>
      <c r="F52" s="8" t="s">
        <v>9</v>
      </c>
    </row>
    <row r="53" s="2" customFormat="1" ht="35.1" customHeight="1" spans="1:6">
      <c r="A53" s="8">
        <v>51</v>
      </c>
      <c r="B53" s="9" t="s">
        <v>7</v>
      </c>
      <c r="C53" s="8" t="str">
        <f>"202310212226"</f>
        <v>202310212226</v>
      </c>
      <c r="D53" s="8" t="s">
        <v>59</v>
      </c>
      <c r="E53" s="10">
        <v>69.4</v>
      </c>
      <c r="F53" s="8" t="s">
        <v>9</v>
      </c>
    </row>
    <row r="54" s="2" customFormat="1" ht="35.1" customHeight="1" spans="1:6">
      <c r="A54" s="8">
        <v>52</v>
      </c>
      <c r="B54" s="9" t="s">
        <v>7</v>
      </c>
      <c r="C54" s="8" t="str">
        <f>"202310212213"</f>
        <v>202310212213</v>
      </c>
      <c r="D54" s="8" t="s">
        <v>60</v>
      </c>
      <c r="E54" s="10">
        <v>69.3</v>
      </c>
      <c r="F54" s="8" t="s">
        <v>9</v>
      </c>
    </row>
    <row r="55" s="2" customFormat="1" ht="35.1" customHeight="1" spans="1:6">
      <c r="A55" s="8">
        <v>53</v>
      </c>
      <c r="B55" s="9" t="s">
        <v>7</v>
      </c>
      <c r="C55" s="8" t="str">
        <f>"202310211505"</f>
        <v>202310211505</v>
      </c>
      <c r="D55" s="8" t="s">
        <v>61</v>
      </c>
      <c r="E55" s="10">
        <v>69.2</v>
      </c>
      <c r="F55" s="8" t="s">
        <v>9</v>
      </c>
    </row>
    <row r="56" s="2" customFormat="1" ht="35.1" customHeight="1" spans="1:6">
      <c r="A56" s="8">
        <v>54</v>
      </c>
      <c r="B56" s="9" t="s">
        <v>7</v>
      </c>
      <c r="C56" s="8" t="str">
        <f>"202310213327"</f>
        <v>202310213327</v>
      </c>
      <c r="D56" s="8" t="s">
        <v>62</v>
      </c>
      <c r="E56" s="10">
        <v>69.1</v>
      </c>
      <c r="F56" s="8" t="s">
        <v>9</v>
      </c>
    </row>
    <row r="57" s="2" customFormat="1" ht="35.1" customHeight="1" spans="1:6">
      <c r="A57" s="8">
        <v>55</v>
      </c>
      <c r="B57" s="9" t="s">
        <v>7</v>
      </c>
      <c r="C57" s="8" t="str">
        <f>"202310212511"</f>
        <v>202310212511</v>
      </c>
      <c r="D57" s="8" t="s">
        <v>63</v>
      </c>
      <c r="E57" s="10">
        <v>69.1</v>
      </c>
      <c r="F57" s="8" t="s">
        <v>9</v>
      </c>
    </row>
    <row r="58" s="2" customFormat="1" ht="35.1" customHeight="1" spans="1:6">
      <c r="A58" s="8">
        <v>56</v>
      </c>
      <c r="B58" s="9" t="s">
        <v>7</v>
      </c>
      <c r="C58" s="8" t="str">
        <f>"202310213316"</f>
        <v>202310213316</v>
      </c>
      <c r="D58" s="8" t="s">
        <v>64</v>
      </c>
      <c r="E58" s="10">
        <v>69</v>
      </c>
      <c r="F58" s="8" t="s">
        <v>9</v>
      </c>
    </row>
    <row r="59" s="2" customFormat="1" ht="35.1" customHeight="1" spans="1:6">
      <c r="A59" s="8">
        <v>57</v>
      </c>
      <c r="B59" s="9" t="s">
        <v>7</v>
      </c>
      <c r="C59" s="8" t="str">
        <f>"202310213504"</f>
        <v>202310213504</v>
      </c>
      <c r="D59" s="8" t="s">
        <v>65</v>
      </c>
      <c r="E59" s="10">
        <v>68.9</v>
      </c>
      <c r="F59" s="8" t="s">
        <v>9</v>
      </c>
    </row>
    <row r="60" s="2" customFormat="1" ht="35.1" customHeight="1" spans="1:6">
      <c r="A60" s="8">
        <v>58</v>
      </c>
      <c r="B60" s="9" t="s">
        <v>7</v>
      </c>
      <c r="C60" s="8" t="str">
        <f>"202310211711"</f>
        <v>202310211711</v>
      </c>
      <c r="D60" s="8" t="s">
        <v>66</v>
      </c>
      <c r="E60" s="10">
        <v>68.9</v>
      </c>
      <c r="F60" s="8" t="s">
        <v>9</v>
      </c>
    </row>
    <row r="61" s="2" customFormat="1" ht="35.1" customHeight="1" spans="1:6">
      <c r="A61" s="8">
        <v>59</v>
      </c>
      <c r="B61" s="9" t="s">
        <v>7</v>
      </c>
      <c r="C61" s="8" t="str">
        <f>"202310213317"</f>
        <v>202310213317</v>
      </c>
      <c r="D61" s="8" t="s">
        <v>67</v>
      </c>
      <c r="E61" s="10">
        <v>68.9</v>
      </c>
      <c r="F61" s="8" t="s">
        <v>9</v>
      </c>
    </row>
    <row r="62" s="2" customFormat="1" ht="35.1" customHeight="1" spans="1:6">
      <c r="A62" s="8">
        <v>60</v>
      </c>
      <c r="B62" s="9" t="s">
        <v>7</v>
      </c>
      <c r="C62" s="8" t="str">
        <f>"202310211906"</f>
        <v>202310211906</v>
      </c>
      <c r="D62" s="8" t="s">
        <v>68</v>
      </c>
      <c r="E62" s="10">
        <v>68.8</v>
      </c>
      <c r="F62" s="8" t="s">
        <v>9</v>
      </c>
    </row>
    <row r="63" s="2" customFormat="1" ht="35.1" customHeight="1" spans="1:6">
      <c r="A63" s="8">
        <v>61</v>
      </c>
      <c r="B63" s="9" t="s">
        <v>7</v>
      </c>
      <c r="C63" s="8" t="str">
        <f>"202310211727"</f>
        <v>202310211727</v>
      </c>
      <c r="D63" s="8" t="s">
        <v>69</v>
      </c>
      <c r="E63" s="10">
        <v>68.8</v>
      </c>
      <c r="F63" s="8" t="s">
        <v>9</v>
      </c>
    </row>
    <row r="64" s="2" customFormat="1" ht="35.1" customHeight="1" spans="1:6">
      <c r="A64" s="8">
        <v>62</v>
      </c>
      <c r="B64" s="9" t="s">
        <v>7</v>
      </c>
      <c r="C64" s="8" t="str">
        <f>"202310212825"</f>
        <v>202310212825</v>
      </c>
      <c r="D64" s="8" t="s">
        <v>70</v>
      </c>
      <c r="E64" s="10">
        <v>68.7</v>
      </c>
      <c r="F64" s="8" t="s">
        <v>9</v>
      </c>
    </row>
    <row r="65" s="2" customFormat="1" ht="35.1" customHeight="1" spans="1:6">
      <c r="A65" s="8">
        <v>63</v>
      </c>
      <c r="B65" s="9" t="s">
        <v>7</v>
      </c>
      <c r="C65" s="8" t="str">
        <f>"202310212229"</f>
        <v>202310212229</v>
      </c>
      <c r="D65" s="8" t="s">
        <v>71</v>
      </c>
      <c r="E65" s="10">
        <v>68.7</v>
      </c>
      <c r="F65" s="8" t="s">
        <v>9</v>
      </c>
    </row>
    <row r="66" s="2" customFormat="1" ht="35.1" customHeight="1" spans="1:6">
      <c r="A66" s="8">
        <v>64</v>
      </c>
      <c r="B66" s="9" t="s">
        <v>7</v>
      </c>
      <c r="C66" s="8" t="str">
        <f>"202310211509"</f>
        <v>202310211509</v>
      </c>
      <c r="D66" s="8" t="s">
        <v>72</v>
      </c>
      <c r="E66" s="10">
        <v>68.6</v>
      </c>
      <c r="F66" s="8" t="s">
        <v>9</v>
      </c>
    </row>
    <row r="67" s="2" customFormat="1" ht="35.1" customHeight="1" spans="1:6">
      <c r="A67" s="8">
        <v>65</v>
      </c>
      <c r="B67" s="9" t="s">
        <v>7</v>
      </c>
      <c r="C67" s="8" t="str">
        <f>"202310213417"</f>
        <v>202310213417</v>
      </c>
      <c r="D67" s="8" t="s">
        <v>73</v>
      </c>
      <c r="E67" s="10">
        <v>68.5</v>
      </c>
      <c r="F67" s="8" t="s">
        <v>9</v>
      </c>
    </row>
    <row r="68" s="2" customFormat="1" ht="35.1" customHeight="1" spans="1:6">
      <c r="A68" s="8">
        <v>66</v>
      </c>
      <c r="B68" s="9" t="s">
        <v>7</v>
      </c>
      <c r="C68" s="8" t="str">
        <f>"202310212519"</f>
        <v>202310212519</v>
      </c>
      <c r="D68" s="8" t="s">
        <v>74</v>
      </c>
      <c r="E68" s="10">
        <v>68.5</v>
      </c>
      <c r="F68" s="8" t="s">
        <v>9</v>
      </c>
    </row>
    <row r="69" s="2" customFormat="1" ht="35.1" customHeight="1" spans="1:6">
      <c r="A69" s="8">
        <v>67</v>
      </c>
      <c r="B69" s="9" t="s">
        <v>7</v>
      </c>
      <c r="C69" s="8" t="str">
        <f>"202310212624"</f>
        <v>202310212624</v>
      </c>
      <c r="D69" s="8" t="s">
        <v>75</v>
      </c>
      <c r="E69" s="10">
        <v>68.4</v>
      </c>
      <c r="F69" s="8" t="s">
        <v>9</v>
      </c>
    </row>
    <row r="70" s="2" customFormat="1" ht="35.1" customHeight="1" spans="1:6">
      <c r="A70" s="8">
        <v>68</v>
      </c>
      <c r="B70" s="9" t="s">
        <v>7</v>
      </c>
      <c r="C70" s="8" t="str">
        <f>"202310213314"</f>
        <v>202310213314</v>
      </c>
      <c r="D70" s="8" t="s">
        <v>76</v>
      </c>
      <c r="E70" s="10">
        <v>68.4</v>
      </c>
      <c r="F70" s="8" t="s">
        <v>9</v>
      </c>
    </row>
    <row r="71" s="2" customFormat="1" ht="35.1" customHeight="1" spans="1:6">
      <c r="A71" s="8">
        <v>69</v>
      </c>
      <c r="B71" s="9" t="s">
        <v>7</v>
      </c>
      <c r="C71" s="8" t="str">
        <f>"202310211521"</f>
        <v>202310211521</v>
      </c>
      <c r="D71" s="8" t="s">
        <v>77</v>
      </c>
      <c r="E71" s="10">
        <v>68.4</v>
      </c>
      <c r="F71" s="8" t="s">
        <v>9</v>
      </c>
    </row>
    <row r="72" s="2" customFormat="1" ht="35.1" customHeight="1" spans="1:6">
      <c r="A72" s="8">
        <v>70</v>
      </c>
      <c r="B72" s="9" t="s">
        <v>7</v>
      </c>
      <c r="C72" s="8" t="str">
        <f>"202310211419"</f>
        <v>202310211419</v>
      </c>
      <c r="D72" s="8" t="s">
        <v>78</v>
      </c>
      <c r="E72" s="10">
        <v>68.3</v>
      </c>
      <c r="F72" s="8" t="s">
        <v>9</v>
      </c>
    </row>
    <row r="73" s="2" customFormat="1" ht="35.1" customHeight="1" spans="1:6">
      <c r="A73" s="8">
        <v>71</v>
      </c>
      <c r="B73" s="9" t="s">
        <v>7</v>
      </c>
      <c r="C73" s="8" t="str">
        <f>"202310212216"</f>
        <v>202310212216</v>
      </c>
      <c r="D73" s="8" t="s">
        <v>79</v>
      </c>
      <c r="E73" s="10">
        <v>68.2</v>
      </c>
      <c r="F73" s="8" t="s">
        <v>9</v>
      </c>
    </row>
    <row r="74" s="2" customFormat="1" ht="35.1" customHeight="1" spans="1:6">
      <c r="A74" s="8">
        <v>72</v>
      </c>
      <c r="B74" s="9" t="s">
        <v>7</v>
      </c>
      <c r="C74" s="8" t="str">
        <f>"202310212617"</f>
        <v>202310212617</v>
      </c>
      <c r="D74" s="8" t="s">
        <v>80</v>
      </c>
      <c r="E74" s="10">
        <v>68.2</v>
      </c>
      <c r="F74" s="8" t="s">
        <v>9</v>
      </c>
    </row>
    <row r="75" s="2" customFormat="1" ht="35.1" customHeight="1" spans="1:6">
      <c r="A75" s="8">
        <v>73</v>
      </c>
      <c r="B75" s="9" t="s">
        <v>7</v>
      </c>
      <c r="C75" s="8" t="str">
        <f>"202310211828"</f>
        <v>202310211828</v>
      </c>
      <c r="D75" s="8" t="s">
        <v>81</v>
      </c>
      <c r="E75" s="10">
        <v>68.1</v>
      </c>
      <c r="F75" s="8" t="s">
        <v>9</v>
      </c>
    </row>
    <row r="76" s="2" customFormat="1" ht="35.1" customHeight="1" spans="1:6">
      <c r="A76" s="8">
        <v>74</v>
      </c>
      <c r="B76" s="9" t="s">
        <v>7</v>
      </c>
      <c r="C76" s="8" t="str">
        <f>"202310212023"</f>
        <v>202310212023</v>
      </c>
      <c r="D76" s="8" t="s">
        <v>82</v>
      </c>
      <c r="E76" s="10">
        <v>68.1</v>
      </c>
      <c r="F76" s="8" t="s">
        <v>9</v>
      </c>
    </row>
    <row r="77" s="2" customFormat="1" ht="35.1" customHeight="1" spans="1:6">
      <c r="A77" s="8">
        <v>75</v>
      </c>
      <c r="B77" s="9" t="s">
        <v>7</v>
      </c>
      <c r="C77" s="8" t="str">
        <f>"202310212309"</f>
        <v>202310212309</v>
      </c>
      <c r="D77" s="8" t="s">
        <v>83</v>
      </c>
      <c r="E77" s="10">
        <v>67.9</v>
      </c>
      <c r="F77" s="8" t="s">
        <v>9</v>
      </c>
    </row>
    <row r="78" s="2" customFormat="1" ht="35.1" customHeight="1" spans="1:6">
      <c r="A78" s="8">
        <v>76</v>
      </c>
      <c r="B78" s="9" t="s">
        <v>7</v>
      </c>
      <c r="C78" s="8" t="str">
        <f>"202310212721"</f>
        <v>202310212721</v>
      </c>
      <c r="D78" s="8" t="s">
        <v>84</v>
      </c>
      <c r="E78" s="10">
        <v>67.8</v>
      </c>
      <c r="F78" s="8" t="s">
        <v>9</v>
      </c>
    </row>
    <row r="79" s="2" customFormat="1" ht="35.1" customHeight="1" spans="1:6">
      <c r="A79" s="8">
        <v>77</v>
      </c>
      <c r="B79" s="9" t="s">
        <v>7</v>
      </c>
      <c r="C79" s="8" t="str">
        <f>"202310211523"</f>
        <v>202310211523</v>
      </c>
      <c r="D79" s="8" t="s">
        <v>85</v>
      </c>
      <c r="E79" s="10">
        <v>67.7</v>
      </c>
      <c r="F79" s="8" t="s">
        <v>9</v>
      </c>
    </row>
    <row r="80" s="2" customFormat="1" ht="35.1" customHeight="1" spans="1:6">
      <c r="A80" s="8">
        <v>78</v>
      </c>
      <c r="B80" s="9" t="s">
        <v>7</v>
      </c>
      <c r="C80" s="8" t="str">
        <f>"202310213503"</f>
        <v>202310213503</v>
      </c>
      <c r="D80" s="8" t="s">
        <v>86</v>
      </c>
      <c r="E80" s="10">
        <v>67.7</v>
      </c>
      <c r="F80" s="8" t="s">
        <v>9</v>
      </c>
    </row>
    <row r="81" s="2" customFormat="1" ht="35.1" customHeight="1" spans="1:6">
      <c r="A81" s="8">
        <v>79</v>
      </c>
      <c r="B81" s="9" t="s">
        <v>7</v>
      </c>
      <c r="C81" s="8" t="str">
        <f>"202310212814"</f>
        <v>202310212814</v>
      </c>
      <c r="D81" s="8" t="s">
        <v>87</v>
      </c>
      <c r="E81" s="10">
        <v>67.7</v>
      </c>
      <c r="F81" s="8" t="s">
        <v>9</v>
      </c>
    </row>
    <row r="82" s="2" customFormat="1" ht="35.1" customHeight="1" spans="1:6">
      <c r="A82" s="8">
        <v>80</v>
      </c>
      <c r="B82" s="9" t="s">
        <v>7</v>
      </c>
      <c r="C82" s="8" t="str">
        <f>"202310212330"</f>
        <v>202310212330</v>
      </c>
      <c r="D82" s="8" t="s">
        <v>88</v>
      </c>
      <c r="E82" s="10">
        <v>67.6</v>
      </c>
      <c r="F82" s="8" t="s">
        <v>9</v>
      </c>
    </row>
    <row r="83" s="2" customFormat="1" ht="35.1" customHeight="1" spans="1:6">
      <c r="A83" s="8">
        <v>81</v>
      </c>
      <c r="B83" s="9" t="s">
        <v>7</v>
      </c>
      <c r="C83" s="8" t="str">
        <f>"202310213426"</f>
        <v>202310213426</v>
      </c>
      <c r="D83" s="8" t="s">
        <v>89</v>
      </c>
      <c r="E83" s="10">
        <v>67.6</v>
      </c>
      <c r="F83" s="8" t="s">
        <v>9</v>
      </c>
    </row>
    <row r="84" s="2" customFormat="1" ht="35.1" customHeight="1" spans="1:6">
      <c r="A84" s="8">
        <v>82</v>
      </c>
      <c r="B84" s="9" t="s">
        <v>7</v>
      </c>
      <c r="C84" s="8" t="str">
        <f>"202310211811"</f>
        <v>202310211811</v>
      </c>
      <c r="D84" s="8" t="s">
        <v>90</v>
      </c>
      <c r="E84" s="10">
        <v>67.6</v>
      </c>
      <c r="F84" s="8" t="s">
        <v>9</v>
      </c>
    </row>
    <row r="85" s="2" customFormat="1" ht="35.1" customHeight="1" spans="1:6">
      <c r="A85" s="8">
        <v>83</v>
      </c>
      <c r="B85" s="9" t="s">
        <v>7</v>
      </c>
      <c r="C85" s="8" t="str">
        <f>"202310211815"</f>
        <v>202310211815</v>
      </c>
      <c r="D85" s="8" t="s">
        <v>91</v>
      </c>
      <c r="E85" s="10">
        <v>67.6</v>
      </c>
      <c r="F85" s="8" t="s">
        <v>9</v>
      </c>
    </row>
    <row r="86" s="2" customFormat="1" ht="35.1" customHeight="1" spans="1:6">
      <c r="A86" s="8">
        <v>84</v>
      </c>
      <c r="B86" s="9" t="s">
        <v>7</v>
      </c>
      <c r="C86" s="8" t="str">
        <f>"202310212730"</f>
        <v>202310212730</v>
      </c>
      <c r="D86" s="8" t="s">
        <v>92</v>
      </c>
      <c r="E86" s="10">
        <v>67.5</v>
      </c>
      <c r="F86" s="8" t="s">
        <v>9</v>
      </c>
    </row>
    <row r="87" s="2" customFormat="1" ht="35.1" customHeight="1" spans="1:6">
      <c r="A87" s="8">
        <v>85</v>
      </c>
      <c r="B87" s="9" t="s">
        <v>7</v>
      </c>
      <c r="C87" s="8" t="str">
        <f>"202310211407"</f>
        <v>202310211407</v>
      </c>
      <c r="D87" s="8" t="s">
        <v>93</v>
      </c>
      <c r="E87" s="10">
        <v>67.4</v>
      </c>
      <c r="F87" s="8" t="s">
        <v>9</v>
      </c>
    </row>
    <row r="88" s="2" customFormat="1" ht="35.1" customHeight="1" spans="1:6">
      <c r="A88" s="8">
        <v>86</v>
      </c>
      <c r="B88" s="9" t="s">
        <v>7</v>
      </c>
      <c r="C88" s="8" t="str">
        <f>"202310213325"</f>
        <v>202310213325</v>
      </c>
      <c r="D88" s="8" t="s">
        <v>94</v>
      </c>
      <c r="E88" s="10">
        <v>67.4</v>
      </c>
      <c r="F88" s="8" t="s">
        <v>9</v>
      </c>
    </row>
    <row r="89" s="2" customFormat="1" ht="35.1" customHeight="1" spans="1:6">
      <c r="A89" s="8">
        <v>87</v>
      </c>
      <c r="B89" s="9" t="s">
        <v>7</v>
      </c>
      <c r="C89" s="8" t="str">
        <f>"202310212926"</f>
        <v>202310212926</v>
      </c>
      <c r="D89" s="8" t="s">
        <v>95</v>
      </c>
      <c r="E89" s="10">
        <v>67.4</v>
      </c>
      <c r="F89" s="8" t="s">
        <v>9</v>
      </c>
    </row>
    <row r="90" s="2" customFormat="1" ht="35.1" customHeight="1" spans="1:6">
      <c r="A90" s="8">
        <v>88</v>
      </c>
      <c r="B90" s="9" t="s">
        <v>7</v>
      </c>
      <c r="C90" s="8" t="str">
        <f>"202310212328"</f>
        <v>202310212328</v>
      </c>
      <c r="D90" s="8" t="s">
        <v>96</v>
      </c>
      <c r="E90" s="10">
        <v>67.3</v>
      </c>
      <c r="F90" s="8" t="s">
        <v>9</v>
      </c>
    </row>
    <row r="91" s="2" customFormat="1" ht="35.1" customHeight="1" spans="1:6">
      <c r="A91" s="8">
        <v>89</v>
      </c>
      <c r="B91" s="9" t="s">
        <v>7</v>
      </c>
      <c r="C91" s="8" t="str">
        <f>"202310212129"</f>
        <v>202310212129</v>
      </c>
      <c r="D91" s="8" t="s">
        <v>97</v>
      </c>
      <c r="E91" s="10">
        <v>67.3</v>
      </c>
      <c r="F91" s="8" t="s">
        <v>9</v>
      </c>
    </row>
    <row r="92" s="2" customFormat="1" ht="35.1" customHeight="1" spans="1:6">
      <c r="A92" s="8">
        <v>90</v>
      </c>
      <c r="B92" s="9" t="s">
        <v>7</v>
      </c>
      <c r="C92" s="8" t="str">
        <f>"202310213028"</f>
        <v>202310213028</v>
      </c>
      <c r="D92" s="8" t="s">
        <v>98</v>
      </c>
      <c r="E92" s="10">
        <v>67.1</v>
      </c>
      <c r="F92" s="8" t="s">
        <v>9</v>
      </c>
    </row>
    <row r="93" s="2" customFormat="1" ht="35.1" customHeight="1" spans="1:6">
      <c r="A93" s="8">
        <v>91</v>
      </c>
      <c r="B93" s="9" t="s">
        <v>7</v>
      </c>
      <c r="C93" s="8" t="str">
        <f>"202310211929"</f>
        <v>202310211929</v>
      </c>
      <c r="D93" s="8" t="s">
        <v>99</v>
      </c>
      <c r="E93" s="10">
        <v>66.9</v>
      </c>
      <c r="F93" s="8" t="s">
        <v>9</v>
      </c>
    </row>
    <row r="94" s="2" customFormat="1" ht="35.1" customHeight="1" spans="1:6">
      <c r="A94" s="8">
        <v>92</v>
      </c>
      <c r="B94" s="9" t="s">
        <v>7</v>
      </c>
      <c r="C94" s="8" t="str">
        <f>"202310212220"</f>
        <v>202310212220</v>
      </c>
      <c r="D94" s="8" t="s">
        <v>100</v>
      </c>
      <c r="E94" s="10">
        <v>66.9</v>
      </c>
      <c r="F94" s="8" t="s">
        <v>9</v>
      </c>
    </row>
    <row r="95" s="2" customFormat="1" ht="35.1" customHeight="1" spans="1:6">
      <c r="A95" s="8">
        <v>93</v>
      </c>
      <c r="B95" s="9" t="s">
        <v>7</v>
      </c>
      <c r="C95" s="8" t="str">
        <f>"202310211504"</f>
        <v>202310211504</v>
      </c>
      <c r="D95" s="8" t="s">
        <v>101</v>
      </c>
      <c r="E95" s="10">
        <v>66.9</v>
      </c>
      <c r="F95" s="8" t="s">
        <v>9</v>
      </c>
    </row>
    <row r="96" s="2" customFormat="1" ht="35.1" customHeight="1" spans="1:6">
      <c r="A96" s="8">
        <v>94</v>
      </c>
      <c r="B96" s="9" t="s">
        <v>7</v>
      </c>
      <c r="C96" s="8" t="str">
        <f>"202310211506"</f>
        <v>202310211506</v>
      </c>
      <c r="D96" s="8" t="s">
        <v>102</v>
      </c>
      <c r="E96" s="10">
        <v>66.9</v>
      </c>
      <c r="F96" s="8" t="s">
        <v>9</v>
      </c>
    </row>
    <row r="97" s="2" customFormat="1" ht="35.1" customHeight="1" spans="1:6">
      <c r="A97" s="8">
        <v>95</v>
      </c>
      <c r="B97" s="9" t="s">
        <v>7</v>
      </c>
      <c r="C97" s="8" t="str">
        <f>"202310212121"</f>
        <v>202310212121</v>
      </c>
      <c r="D97" s="8" t="s">
        <v>103</v>
      </c>
      <c r="E97" s="10">
        <v>66.8</v>
      </c>
      <c r="F97" s="8" t="s">
        <v>9</v>
      </c>
    </row>
    <row r="98" s="2" customFormat="1" ht="35.1" customHeight="1" spans="1:6">
      <c r="A98" s="8">
        <v>96</v>
      </c>
      <c r="B98" s="9" t="s">
        <v>7</v>
      </c>
      <c r="C98" s="8" t="str">
        <f>"202310213101"</f>
        <v>202310213101</v>
      </c>
      <c r="D98" s="8" t="s">
        <v>104</v>
      </c>
      <c r="E98" s="10">
        <v>66.8</v>
      </c>
      <c r="F98" s="8" t="s">
        <v>9</v>
      </c>
    </row>
    <row r="99" s="2" customFormat="1" ht="35.1" customHeight="1" spans="1:6">
      <c r="A99" s="8">
        <v>97</v>
      </c>
      <c r="B99" s="9" t="s">
        <v>7</v>
      </c>
      <c r="C99" s="8" t="str">
        <f>"202310212322"</f>
        <v>202310212322</v>
      </c>
      <c r="D99" s="8" t="s">
        <v>105</v>
      </c>
      <c r="E99" s="10">
        <v>66.8</v>
      </c>
      <c r="F99" s="8" t="s">
        <v>9</v>
      </c>
    </row>
    <row r="100" s="2" customFormat="1" ht="35.1" customHeight="1" spans="1:6">
      <c r="A100" s="8">
        <v>98</v>
      </c>
      <c r="B100" s="9" t="s">
        <v>7</v>
      </c>
      <c r="C100" s="8" t="str">
        <f>"202310211703"</f>
        <v>202310211703</v>
      </c>
      <c r="D100" s="8" t="s">
        <v>106</v>
      </c>
      <c r="E100" s="10">
        <v>66.8</v>
      </c>
      <c r="F100" s="8" t="s">
        <v>9</v>
      </c>
    </row>
    <row r="101" s="2" customFormat="1" ht="35.1" customHeight="1" spans="1:6">
      <c r="A101" s="8">
        <v>99</v>
      </c>
      <c r="B101" s="9" t="s">
        <v>7</v>
      </c>
      <c r="C101" s="8" t="str">
        <f>"202310212002"</f>
        <v>202310212002</v>
      </c>
      <c r="D101" s="8" t="s">
        <v>107</v>
      </c>
      <c r="E101" s="10">
        <v>66.7</v>
      </c>
      <c r="F101" s="8" t="s">
        <v>9</v>
      </c>
    </row>
    <row r="102" s="2" customFormat="1" ht="35.1" customHeight="1" spans="1:6">
      <c r="A102" s="8">
        <v>100</v>
      </c>
      <c r="B102" s="9" t="s">
        <v>7</v>
      </c>
      <c r="C102" s="8" t="str">
        <f>"202310211728"</f>
        <v>202310211728</v>
      </c>
      <c r="D102" s="8" t="s">
        <v>108</v>
      </c>
      <c r="E102" s="10">
        <v>66.6</v>
      </c>
      <c r="F102" s="8" t="s">
        <v>9</v>
      </c>
    </row>
    <row r="103" s="2" customFormat="1" ht="35.1" customHeight="1" spans="1:6">
      <c r="A103" s="8">
        <v>101</v>
      </c>
      <c r="B103" s="9" t="s">
        <v>7</v>
      </c>
      <c r="C103" s="8" t="str">
        <f>"202310213017"</f>
        <v>202310213017</v>
      </c>
      <c r="D103" s="8" t="s">
        <v>109</v>
      </c>
      <c r="E103" s="10">
        <v>66.6</v>
      </c>
      <c r="F103" s="8" t="s">
        <v>9</v>
      </c>
    </row>
    <row r="104" s="2" customFormat="1" ht="35.1" customHeight="1" spans="1:6">
      <c r="A104" s="8">
        <v>102</v>
      </c>
      <c r="B104" s="9" t="s">
        <v>7</v>
      </c>
      <c r="C104" s="8" t="str">
        <f>"202310212329"</f>
        <v>202310212329</v>
      </c>
      <c r="D104" s="8" t="s">
        <v>110</v>
      </c>
      <c r="E104" s="10">
        <v>66.4</v>
      </c>
      <c r="F104" s="8" t="s">
        <v>9</v>
      </c>
    </row>
    <row r="105" s="2" customFormat="1" ht="35.1" customHeight="1" spans="1:6">
      <c r="A105" s="8">
        <v>103</v>
      </c>
      <c r="B105" s="9" t="s">
        <v>7</v>
      </c>
      <c r="C105" s="8" t="str">
        <f>"202310211928"</f>
        <v>202310211928</v>
      </c>
      <c r="D105" s="8" t="s">
        <v>111</v>
      </c>
      <c r="E105" s="10">
        <v>66.3</v>
      </c>
      <c r="F105" s="8" t="s">
        <v>9</v>
      </c>
    </row>
    <row r="106" s="2" customFormat="1" ht="35.1" customHeight="1" spans="1:6">
      <c r="A106" s="8">
        <v>104</v>
      </c>
      <c r="B106" s="9" t="s">
        <v>7</v>
      </c>
      <c r="C106" s="8" t="str">
        <f>"202310212719"</f>
        <v>202310212719</v>
      </c>
      <c r="D106" s="8" t="s">
        <v>112</v>
      </c>
      <c r="E106" s="10">
        <v>66.2</v>
      </c>
      <c r="F106" s="8" t="s">
        <v>9</v>
      </c>
    </row>
    <row r="107" s="2" customFormat="1" ht="35.1" customHeight="1" spans="1:6">
      <c r="A107" s="8">
        <v>105</v>
      </c>
      <c r="B107" s="9" t="s">
        <v>7</v>
      </c>
      <c r="C107" s="8" t="str">
        <f>"202310211807"</f>
        <v>202310211807</v>
      </c>
      <c r="D107" s="8" t="s">
        <v>113</v>
      </c>
      <c r="E107" s="10">
        <v>66.1</v>
      </c>
      <c r="F107" s="8" t="s">
        <v>9</v>
      </c>
    </row>
    <row r="108" s="2" customFormat="1" ht="35.1" customHeight="1" spans="1:6">
      <c r="A108" s="8">
        <v>106</v>
      </c>
      <c r="B108" s="9" t="s">
        <v>7</v>
      </c>
      <c r="C108" s="8" t="str">
        <f>"202310211627"</f>
        <v>202310211627</v>
      </c>
      <c r="D108" s="8" t="s">
        <v>114</v>
      </c>
      <c r="E108" s="10">
        <v>66.1</v>
      </c>
      <c r="F108" s="8" t="s">
        <v>9</v>
      </c>
    </row>
    <row r="109" s="2" customFormat="1" ht="35.1" customHeight="1" spans="1:6">
      <c r="A109" s="8">
        <v>107</v>
      </c>
      <c r="B109" s="9" t="s">
        <v>7</v>
      </c>
      <c r="C109" s="8" t="str">
        <f>"202310211909"</f>
        <v>202310211909</v>
      </c>
      <c r="D109" s="8" t="s">
        <v>115</v>
      </c>
      <c r="E109" s="10">
        <v>66.1</v>
      </c>
      <c r="F109" s="8" t="s">
        <v>9</v>
      </c>
    </row>
    <row r="110" s="2" customFormat="1" ht="35.1" customHeight="1" spans="1:6">
      <c r="A110" s="8">
        <v>108</v>
      </c>
      <c r="B110" s="9" t="s">
        <v>7</v>
      </c>
      <c r="C110" s="8" t="str">
        <f>"202310212515"</f>
        <v>202310212515</v>
      </c>
      <c r="D110" s="8" t="s">
        <v>116</v>
      </c>
      <c r="E110" s="10">
        <v>66</v>
      </c>
      <c r="F110" s="8" t="s">
        <v>9</v>
      </c>
    </row>
    <row r="111" s="2" customFormat="1" ht="35.1" customHeight="1" spans="1:6">
      <c r="A111" s="8">
        <v>109</v>
      </c>
      <c r="B111" s="9" t="s">
        <v>7</v>
      </c>
      <c r="C111" s="8" t="str">
        <f>"202310212806"</f>
        <v>202310212806</v>
      </c>
      <c r="D111" s="8" t="s">
        <v>117</v>
      </c>
      <c r="E111" s="10">
        <v>66</v>
      </c>
      <c r="F111" s="8" t="s">
        <v>9</v>
      </c>
    </row>
    <row r="112" s="2" customFormat="1" ht="35.1" customHeight="1" spans="1:6">
      <c r="A112" s="8">
        <v>110</v>
      </c>
      <c r="B112" s="9" t="s">
        <v>7</v>
      </c>
      <c r="C112" s="8" t="str">
        <f>"202310213008"</f>
        <v>202310213008</v>
      </c>
      <c r="D112" s="8" t="s">
        <v>118</v>
      </c>
      <c r="E112" s="10">
        <v>66</v>
      </c>
      <c r="F112" s="8" t="s">
        <v>9</v>
      </c>
    </row>
    <row r="113" s="2" customFormat="1" ht="35.1" customHeight="1" spans="1:6">
      <c r="A113" s="8">
        <v>111</v>
      </c>
      <c r="B113" s="9" t="s">
        <v>7</v>
      </c>
      <c r="C113" s="8" t="str">
        <f>"202310213428"</f>
        <v>202310213428</v>
      </c>
      <c r="D113" s="8" t="s">
        <v>119</v>
      </c>
      <c r="E113" s="10">
        <v>65.8</v>
      </c>
      <c r="F113" s="8" t="s">
        <v>9</v>
      </c>
    </row>
    <row r="114" s="2" customFormat="1" ht="35.1" customHeight="1" spans="1:6">
      <c r="A114" s="8">
        <v>112</v>
      </c>
      <c r="B114" s="9" t="s">
        <v>7</v>
      </c>
      <c r="C114" s="8" t="str">
        <f>"202310212504"</f>
        <v>202310212504</v>
      </c>
      <c r="D114" s="8" t="s">
        <v>120</v>
      </c>
      <c r="E114" s="10">
        <v>65.7</v>
      </c>
      <c r="F114" s="8" t="s">
        <v>9</v>
      </c>
    </row>
    <row r="115" s="2" customFormat="1" ht="35.1" customHeight="1" spans="1:6">
      <c r="A115" s="8">
        <v>113</v>
      </c>
      <c r="B115" s="9" t="s">
        <v>7</v>
      </c>
      <c r="C115" s="8" t="str">
        <f>"202310212918"</f>
        <v>202310212918</v>
      </c>
      <c r="D115" s="8" t="s">
        <v>121</v>
      </c>
      <c r="E115" s="10">
        <v>65.7</v>
      </c>
      <c r="F115" s="8" t="s">
        <v>9</v>
      </c>
    </row>
    <row r="116" s="2" customFormat="1" ht="35.1" customHeight="1" spans="1:6">
      <c r="A116" s="8">
        <v>114</v>
      </c>
      <c r="B116" s="9" t="s">
        <v>7</v>
      </c>
      <c r="C116" s="8" t="str">
        <f>"202310213114"</f>
        <v>202310213114</v>
      </c>
      <c r="D116" s="8" t="s">
        <v>122</v>
      </c>
      <c r="E116" s="10">
        <v>65.5</v>
      </c>
      <c r="F116" s="8" t="s">
        <v>9</v>
      </c>
    </row>
    <row r="117" s="2" customFormat="1" ht="35.1" customHeight="1" spans="1:6">
      <c r="A117" s="8">
        <v>115</v>
      </c>
      <c r="B117" s="9" t="s">
        <v>7</v>
      </c>
      <c r="C117" s="8" t="str">
        <f>"202310212822"</f>
        <v>202310212822</v>
      </c>
      <c r="D117" s="8" t="s">
        <v>123</v>
      </c>
      <c r="E117" s="10">
        <v>65.4</v>
      </c>
      <c r="F117" s="8" t="s">
        <v>9</v>
      </c>
    </row>
    <row r="118" s="2" customFormat="1" ht="35.1" customHeight="1" spans="1:6">
      <c r="A118" s="8">
        <v>116</v>
      </c>
      <c r="B118" s="9" t="s">
        <v>7</v>
      </c>
      <c r="C118" s="8" t="str">
        <f>"202310212628"</f>
        <v>202310212628</v>
      </c>
      <c r="D118" s="8" t="s">
        <v>124</v>
      </c>
      <c r="E118" s="10">
        <v>65.3</v>
      </c>
      <c r="F118" s="8" t="s">
        <v>9</v>
      </c>
    </row>
    <row r="119" s="2" customFormat="1" ht="35.1" customHeight="1" spans="1:6">
      <c r="A119" s="8">
        <v>117</v>
      </c>
      <c r="B119" s="9" t="s">
        <v>7</v>
      </c>
      <c r="C119" s="8" t="str">
        <f>"202310212928"</f>
        <v>202310212928</v>
      </c>
      <c r="D119" s="8" t="s">
        <v>125</v>
      </c>
      <c r="E119" s="10">
        <v>65.3</v>
      </c>
      <c r="F119" s="8" t="s">
        <v>9</v>
      </c>
    </row>
    <row r="120" s="2" customFormat="1" ht="35.1" customHeight="1" spans="1:6">
      <c r="A120" s="8">
        <v>118</v>
      </c>
      <c r="B120" s="9" t="s">
        <v>7</v>
      </c>
      <c r="C120" s="8" t="str">
        <f>"202310212811"</f>
        <v>202310212811</v>
      </c>
      <c r="D120" s="8" t="s">
        <v>126</v>
      </c>
      <c r="E120" s="10">
        <v>65.2</v>
      </c>
      <c r="F120" s="8" t="s">
        <v>9</v>
      </c>
    </row>
    <row r="121" s="2" customFormat="1" ht="35.1" customHeight="1" spans="1:6">
      <c r="A121" s="8">
        <v>119</v>
      </c>
      <c r="B121" s="9" t="s">
        <v>7</v>
      </c>
      <c r="C121" s="8" t="str">
        <f>"202310212025"</f>
        <v>202310212025</v>
      </c>
      <c r="D121" s="8" t="s">
        <v>127</v>
      </c>
      <c r="E121" s="10">
        <v>65.2</v>
      </c>
      <c r="F121" s="8" t="s">
        <v>9</v>
      </c>
    </row>
    <row r="122" s="2" customFormat="1" ht="35.1" customHeight="1" spans="1:6">
      <c r="A122" s="8">
        <v>120</v>
      </c>
      <c r="B122" s="9" t="s">
        <v>7</v>
      </c>
      <c r="C122" s="8" t="str">
        <f>"202310211613"</f>
        <v>202310211613</v>
      </c>
      <c r="D122" s="8" t="s">
        <v>128</v>
      </c>
      <c r="E122" s="10">
        <v>65.2</v>
      </c>
      <c r="F122" s="8" t="s">
        <v>9</v>
      </c>
    </row>
    <row r="123" s="2" customFormat="1" ht="35.1" customHeight="1" spans="1:6">
      <c r="A123" s="8">
        <v>121</v>
      </c>
      <c r="B123" s="9" t="s">
        <v>7</v>
      </c>
      <c r="C123" s="8" t="str">
        <f>"202310212618"</f>
        <v>202310212618</v>
      </c>
      <c r="D123" s="8" t="s">
        <v>129</v>
      </c>
      <c r="E123" s="10">
        <v>65.2</v>
      </c>
      <c r="F123" s="8" t="s">
        <v>9</v>
      </c>
    </row>
    <row r="124" s="2" customFormat="1" ht="35.1" customHeight="1" spans="1:6">
      <c r="A124" s="8">
        <v>122</v>
      </c>
      <c r="B124" s="9" t="s">
        <v>7</v>
      </c>
      <c r="C124" s="8" t="str">
        <f>"202310212127"</f>
        <v>202310212127</v>
      </c>
      <c r="D124" s="8" t="s">
        <v>130</v>
      </c>
      <c r="E124" s="10">
        <v>65.2</v>
      </c>
      <c r="F124" s="8" t="s">
        <v>9</v>
      </c>
    </row>
    <row r="125" s="2" customFormat="1" ht="35.1" customHeight="1" spans="1:6">
      <c r="A125" s="8">
        <v>123</v>
      </c>
      <c r="B125" s="9" t="s">
        <v>7</v>
      </c>
      <c r="C125" s="8" t="str">
        <f>"202310212516"</f>
        <v>202310212516</v>
      </c>
      <c r="D125" s="8" t="s">
        <v>131</v>
      </c>
      <c r="E125" s="10">
        <v>64.9</v>
      </c>
      <c r="F125" s="8" t="s">
        <v>9</v>
      </c>
    </row>
    <row r="126" s="2" customFormat="1" ht="35.1" customHeight="1" spans="1:6">
      <c r="A126" s="8">
        <v>124</v>
      </c>
      <c r="B126" s="9" t="s">
        <v>7</v>
      </c>
      <c r="C126" s="8" t="str">
        <f>"202310212306"</f>
        <v>202310212306</v>
      </c>
      <c r="D126" s="8" t="s">
        <v>132</v>
      </c>
      <c r="E126" s="10">
        <v>64.9</v>
      </c>
      <c r="F126" s="8" t="s">
        <v>9</v>
      </c>
    </row>
    <row r="127" s="2" customFormat="1" ht="35.1" customHeight="1" spans="1:6">
      <c r="A127" s="8">
        <v>125</v>
      </c>
      <c r="B127" s="9" t="s">
        <v>7</v>
      </c>
      <c r="C127" s="8" t="str">
        <f>"202310213602"</f>
        <v>202310213602</v>
      </c>
      <c r="D127" s="8" t="s">
        <v>133</v>
      </c>
      <c r="E127" s="10">
        <v>64.8</v>
      </c>
      <c r="F127" s="8" t="s">
        <v>9</v>
      </c>
    </row>
    <row r="128" s="2" customFormat="1" ht="35.1" customHeight="1" spans="1:6">
      <c r="A128" s="8">
        <v>126</v>
      </c>
      <c r="B128" s="9" t="s">
        <v>7</v>
      </c>
      <c r="C128" s="8" t="str">
        <f>"202310211921"</f>
        <v>202310211921</v>
      </c>
      <c r="D128" s="8" t="s">
        <v>134</v>
      </c>
      <c r="E128" s="10">
        <v>64.7</v>
      </c>
      <c r="F128" s="8" t="s">
        <v>9</v>
      </c>
    </row>
    <row r="129" s="2" customFormat="1" ht="35.1" customHeight="1" spans="1:6">
      <c r="A129" s="8">
        <v>127</v>
      </c>
      <c r="B129" s="9" t="s">
        <v>7</v>
      </c>
      <c r="C129" s="8" t="str">
        <f>"202310212619"</f>
        <v>202310212619</v>
      </c>
      <c r="D129" s="8" t="s">
        <v>135</v>
      </c>
      <c r="E129" s="10">
        <v>64.6</v>
      </c>
      <c r="F129" s="8" t="s">
        <v>9</v>
      </c>
    </row>
    <row r="130" s="2" customFormat="1" ht="35.1" customHeight="1" spans="1:6">
      <c r="A130" s="8">
        <v>128</v>
      </c>
      <c r="B130" s="9" t="s">
        <v>7</v>
      </c>
      <c r="C130" s="8" t="str">
        <f>"202310211911"</f>
        <v>202310211911</v>
      </c>
      <c r="D130" s="8" t="s">
        <v>136</v>
      </c>
      <c r="E130" s="10">
        <v>64.6</v>
      </c>
      <c r="F130" s="8" t="s">
        <v>9</v>
      </c>
    </row>
    <row r="131" s="2" customFormat="1" ht="35.1" customHeight="1" spans="1:6">
      <c r="A131" s="8">
        <v>129</v>
      </c>
      <c r="B131" s="9" t="s">
        <v>7</v>
      </c>
      <c r="C131" s="8" t="str">
        <f>"202310212010"</f>
        <v>202310212010</v>
      </c>
      <c r="D131" s="8" t="s">
        <v>137</v>
      </c>
      <c r="E131" s="10">
        <v>64.5</v>
      </c>
      <c r="F131" s="8" t="s">
        <v>9</v>
      </c>
    </row>
    <row r="132" s="2" customFormat="1" ht="35.1" customHeight="1" spans="1:6">
      <c r="A132" s="8">
        <v>130</v>
      </c>
      <c r="B132" s="9" t="s">
        <v>7</v>
      </c>
      <c r="C132" s="8" t="str">
        <f>"202310211620"</f>
        <v>202310211620</v>
      </c>
      <c r="D132" s="8" t="s">
        <v>138</v>
      </c>
      <c r="E132" s="10">
        <v>64.4</v>
      </c>
      <c r="F132" s="8" t="s">
        <v>9</v>
      </c>
    </row>
    <row r="133" s="2" customFormat="1" ht="35.1" customHeight="1" spans="1:6">
      <c r="A133" s="8">
        <v>131</v>
      </c>
      <c r="B133" s="9" t="s">
        <v>7</v>
      </c>
      <c r="C133" s="8" t="str">
        <f>"202310211716"</f>
        <v>202310211716</v>
      </c>
      <c r="D133" s="8" t="s">
        <v>139</v>
      </c>
      <c r="E133" s="10">
        <v>64.4</v>
      </c>
      <c r="F133" s="8" t="s">
        <v>9</v>
      </c>
    </row>
    <row r="134" s="2" customFormat="1" ht="35.1" customHeight="1" spans="1:6">
      <c r="A134" s="8">
        <v>132</v>
      </c>
      <c r="B134" s="9" t="s">
        <v>7</v>
      </c>
      <c r="C134" s="8" t="str">
        <f>"202310213415"</f>
        <v>202310213415</v>
      </c>
      <c r="D134" s="8" t="s">
        <v>140</v>
      </c>
      <c r="E134" s="10">
        <v>64.3</v>
      </c>
      <c r="F134" s="8" t="s">
        <v>9</v>
      </c>
    </row>
    <row r="135" s="2" customFormat="1" ht="35.1" customHeight="1" spans="1:6">
      <c r="A135" s="8">
        <v>133</v>
      </c>
      <c r="B135" s="9" t="s">
        <v>7</v>
      </c>
      <c r="C135" s="8" t="str">
        <f>"202310211910"</f>
        <v>202310211910</v>
      </c>
      <c r="D135" s="8" t="s">
        <v>124</v>
      </c>
      <c r="E135" s="10">
        <v>64.3</v>
      </c>
      <c r="F135" s="8" t="s">
        <v>9</v>
      </c>
    </row>
    <row r="136" s="2" customFormat="1" ht="35.1" customHeight="1" spans="1:6">
      <c r="A136" s="8">
        <v>134</v>
      </c>
      <c r="B136" s="9" t="s">
        <v>7</v>
      </c>
      <c r="C136" s="8" t="str">
        <f>"202310212527"</f>
        <v>202310212527</v>
      </c>
      <c r="D136" s="8" t="s">
        <v>141</v>
      </c>
      <c r="E136" s="10">
        <v>64.3</v>
      </c>
      <c r="F136" s="8" t="s">
        <v>9</v>
      </c>
    </row>
    <row r="137" s="2" customFormat="1" ht="35.1" customHeight="1" spans="1:6">
      <c r="A137" s="8">
        <v>135</v>
      </c>
      <c r="B137" s="9" t="s">
        <v>7</v>
      </c>
      <c r="C137" s="8" t="str">
        <f>"202310212627"</f>
        <v>202310212627</v>
      </c>
      <c r="D137" s="8" t="s">
        <v>142</v>
      </c>
      <c r="E137" s="10">
        <v>64.3</v>
      </c>
      <c r="F137" s="8" t="s">
        <v>9</v>
      </c>
    </row>
    <row r="138" s="2" customFormat="1" ht="35.1" customHeight="1" spans="1:6">
      <c r="A138" s="8">
        <v>136</v>
      </c>
      <c r="B138" s="9" t="s">
        <v>7</v>
      </c>
      <c r="C138" s="8" t="str">
        <f>"202310212313"</f>
        <v>202310212313</v>
      </c>
      <c r="D138" s="8" t="s">
        <v>143</v>
      </c>
      <c r="E138" s="10">
        <v>64.1</v>
      </c>
      <c r="F138" s="8" t="s">
        <v>9</v>
      </c>
    </row>
    <row r="139" s="2" customFormat="1" ht="35.1" customHeight="1" spans="1:6">
      <c r="A139" s="8">
        <v>137</v>
      </c>
      <c r="B139" s="9" t="s">
        <v>7</v>
      </c>
      <c r="C139" s="8" t="str">
        <f>"202310212720"</f>
        <v>202310212720</v>
      </c>
      <c r="D139" s="8" t="s">
        <v>144</v>
      </c>
      <c r="E139" s="10">
        <v>64</v>
      </c>
      <c r="F139" s="8" t="s">
        <v>9</v>
      </c>
    </row>
    <row r="140" s="2" customFormat="1" ht="35.1" customHeight="1" spans="1:6">
      <c r="A140" s="8">
        <v>138</v>
      </c>
      <c r="B140" s="9" t="s">
        <v>7</v>
      </c>
      <c r="C140" s="8" t="str">
        <f>"202310212702"</f>
        <v>202310212702</v>
      </c>
      <c r="D140" s="8" t="s">
        <v>145</v>
      </c>
      <c r="E140" s="10">
        <v>64</v>
      </c>
      <c r="F140" s="8" t="s">
        <v>9</v>
      </c>
    </row>
    <row r="141" s="2" customFormat="1" ht="35.1" customHeight="1" spans="1:6">
      <c r="A141" s="8">
        <v>139</v>
      </c>
      <c r="B141" s="9" t="s">
        <v>7</v>
      </c>
      <c r="C141" s="8" t="str">
        <f>"202310213418"</f>
        <v>202310213418</v>
      </c>
      <c r="D141" s="8" t="s">
        <v>146</v>
      </c>
      <c r="E141" s="10">
        <v>64</v>
      </c>
      <c r="F141" s="8" t="s">
        <v>9</v>
      </c>
    </row>
    <row r="142" s="2" customFormat="1" ht="35.1" customHeight="1" spans="1:6">
      <c r="A142" s="8">
        <v>140</v>
      </c>
      <c r="B142" s="9" t="s">
        <v>7</v>
      </c>
      <c r="C142" s="8" t="str">
        <f>"202310213003"</f>
        <v>202310213003</v>
      </c>
      <c r="D142" s="8" t="s">
        <v>147</v>
      </c>
      <c r="E142" s="10">
        <v>64</v>
      </c>
      <c r="F142" s="8" t="s">
        <v>9</v>
      </c>
    </row>
    <row r="143" s="2" customFormat="1" ht="35.1" customHeight="1" spans="1:6">
      <c r="A143" s="8">
        <v>141</v>
      </c>
      <c r="B143" s="9" t="s">
        <v>7</v>
      </c>
      <c r="C143" s="8" t="str">
        <f>"202310213001"</f>
        <v>202310213001</v>
      </c>
      <c r="D143" s="8" t="s">
        <v>148</v>
      </c>
      <c r="E143" s="10">
        <v>64</v>
      </c>
      <c r="F143" s="8" t="s">
        <v>9</v>
      </c>
    </row>
    <row r="144" s="2" customFormat="1" ht="35.1" customHeight="1" spans="1:6">
      <c r="A144" s="8">
        <v>142</v>
      </c>
      <c r="B144" s="9" t="s">
        <v>7</v>
      </c>
      <c r="C144" s="8" t="str">
        <f>"202310212728"</f>
        <v>202310212728</v>
      </c>
      <c r="D144" s="8" t="s">
        <v>149</v>
      </c>
      <c r="E144" s="10">
        <v>63.9</v>
      </c>
      <c r="F144" s="8" t="s">
        <v>9</v>
      </c>
    </row>
    <row r="145" s="2" customFormat="1" ht="35.1" customHeight="1" spans="1:6">
      <c r="A145" s="8">
        <v>143</v>
      </c>
      <c r="B145" s="9" t="s">
        <v>7</v>
      </c>
      <c r="C145" s="8" t="str">
        <f>"202310211801"</f>
        <v>202310211801</v>
      </c>
      <c r="D145" s="8" t="s">
        <v>150</v>
      </c>
      <c r="E145" s="10">
        <v>63.9</v>
      </c>
      <c r="F145" s="8" t="s">
        <v>9</v>
      </c>
    </row>
    <row r="146" s="2" customFormat="1" ht="35.1" customHeight="1" spans="1:6">
      <c r="A146" s="8">
        <v>144</v>
      </c>
      <c r="B146" s="9" t="s">
        <v>7</v>
      </c>
      <c r="C146" s="8" t="str">
        <f>"202310211530"</f>
        <v>202310211530</v>
      </c>
      <c r="D146" s="8" t="s">
        <v>151</v>
      </c>
      <c r="E146" s="10">
        <v>63.6</v>
      </c>
      <c r="F146" s="8" t="s">
        <v>9</v>
      </c>
    </row>
    <row r="147" s="2" customFormat="1" ht="35.1" customHeight="1" spans="1:6">
      <c r="A147" s="8">
        <v>145</v>
      </c>
      <c r="B147" s="9" t="s">
        <v>7</v>
      </c>
      <c r="C147" s="8" t="str">
        <f>"202310211622"</f>
        <v>202310211622</v>
      </c>
      <c r="D147" s="8" t="s">
        <v>152</v>
      </c>
      <c r="E147" s="10">
        <v>63.5</v>
      </c>
      <c r="F147" s="8" t="s">
        <v>9</v>
      </c>
    </row>
    <row r="148" s="2" customFormat="1" ht="35.1" customHeight="1" spans="1:6">
      <c r="A148" s="8">
        <v>146</v>
      </c>
      <c r="B148" s="9" t="s">
        <v>7</v>
      </c>
      <c r="C148" s="8" t="str">
        <f>"202310212319"</f>
        <v>202310212319</v>
      </c>
      <c r="D148" s="8" t="s">
        <v>153</v>
      </c>
      <c r="E148" s="10">
        <v>63.5</v>
      </c>
      <c r="F148" s="8" t="s">
        <v>9</v>
      </c>
    </row>
    <row r="149" s="2" customFormat="1" ht="35.1" customHeight="1" spans="1:6">
      <c r="A149" s="8">
        <v>147</v>
      </c>
      <c r="B149" s="9" t="s">
        <v>7</v>
      </c>
      <c r="C149" s="8" t="str">
        <f>"202310212317"</f>
        <v>202310212317</v>
      </c>
      <c r="D149" s="8" t="s">
        <v>154</v>
      </c>
      <c r="E149" s="10">
        <v>63.4</v>
      </c>
      <c r="F149" s="8" t="s">
        <v>9</v>
      </c>
    </row>
    <row r="150" s="2" customFormat="1" ht="35.1" customHeight="1" spans="1:6">
      <c r="A150" s="8">
        <v>148</v>
      </c>
      <c r="B150" s="9" t="s">
        <v>7</v>
      </c>
      <c r="C150" s="8" t="str">
        <f>"202310212118"</f>
        <v>202310212118</v>
      </c>
      <c r="D150" s="8" t="s">
        <v>155</v>
      </c>
      <c r="E150" s="10">
        <v>63.4</v>
      </c>
      <c r="F150" s="8" t="s">
        <v>9</v>
      </c>
    </row>
    <row r="151" s="2" customFormat="1" ht="35.1" customHeight="1" spans="1:6">
      <c r="A151" s="8">
        <v>149</v>
      </c>
      <c r="B151" s="9" t="s">
        <v>7</v>
      </c>
      <c r="C151" s="8" t="str">
        <f>"202310212917"</f>
        <v>202310212917</v>
      </c>
      <c r="D151" s="8" t="s">
        <v>156</v>
      </c>
      <c r="E151" s="10">
        <v>63.4</v>
      </c>
      <c r="F151" s="8" t="s">
        <v>9</v>
      </c>
    </row>
    <row r="152" s="2" customFormat="1" ht="35.1" customHeight="1" spans="1:6">
      <c r="A152" s="8">
        <v>150</v>
      </c>
      <c r="B152" s="9" t="s">
        <v>7</v>
      </c>
      <c r="C152" s="8" t="str">
        <f>"202310211812"</f>
        <v>202310211812</v>
      </c>
      <c r="D152" s="8" t="s">
        <v>157</v>
      </c>
      <c r="E152" s="10">
        <v>63.3</v>
      </c>
      <c r="F152" s="8" t="s">
        <v>9</v>
      </c>
    </row>
    <row r="153" s="2" customFormat="1" ht="35.1" customHeight="1" spans="1:6">
      <c r="A153" s="8">
        <v>151</v>
      </c>
      <c r="B153" s="9" t="s">
        <v>7</v>
      </c>
      <c r="C153" s="8" t="str">
        <f>"202310211422"</f>
        <v>202310211422</v>
      </c>
      <c r="D153" s="8" t="s">
        <v>158</v>
      </c>
      <c r="E153" s="10">
        <v>63.2</v>
      </c>
      <c r="F153" s="8" t="s">
        <v>9</v>
      </c>
    </row>
    <row r="154" s="2" customFormat="1" ht="35.1" customHeight="1" spans="1:6">
      <c r="A154" s="8">
        <v>152</v>
      </c>
      <c r="B154" s="9" t="s">
        <v>7</v>
      </c>
      <c r="C154" s="8" t="str">
        <f>"202310213313"</f>
        <v>202310213313</v>
      </c>
      <c r="D154" s="8" t="s">
        <v>159</v>
      </c>
      <c r="E154" s="10">
        <v>63.2</v>
      </c>
      <c r="F154" s="8" t="s">
        <v>9</v>
      </c>
    </row>
    <row r="155" s="2" customFormat="1" ht="35.1" customHeight="1" spans="1:6">
      <c r="A155" s="8">
        <v>153</v>
      </c>
      <c r="B155" s="9" t="s">
        <v>7</v>
      </c>
      <c r="C155" s="8" t="str">
        <f>"202310211601"</f>
        <v>202310211601</v>
      </c>
      <c r="D155" s="8" t="s">
        <v>160</v>
      </c>
      <c r="E155" s="10">
        <v>63.2</v>
      </c>
      <c r="F155" s="8" t="s">
        <v>9</v>
      </c>
    </row>
    <row r="156" s="2" customFormat="1" ht="35.1" customHeight="1" spans="1:6">
      <c r="A156" s="8">
        <v>154</v>
      </c>
      <c r="B156" s="9" t="s">
        <v>7</v>
      </c>
      <c r="C156" s="8" t="str">
        <f>"202310213122"</f>
        <v>202310213122</v>
      </c>
      <c r="D156" s="8" t="s">
        <v>161</v>
      </c>
      <c r="E156" s="10">
        <v>63.2</v>
      </c>
      <c r="F156" s="8" t="s">
        <v>9</v>
      </c>
    </row>
    <row r="157" s="2" customFormat="1" ht="35.1" customHeight="1" spans="1:6">
      <c r="A157" s="8">
        <v>155</v>
      </c>
      <c r="B157" s="9" t="s">
        <v>7</v>
      </c>
      <c r="C157" s="8" t="str">
        <f>"202310212715"</f>
        <v>202310212715</v>
      </c>
      <c r="D157" s="8" t="s">
        <v>162</v>
      </c>
      <c r="E157" s="10">
        <v>63.1</v>
      </c>
      <c r="F157" s="8" t="s">
        <v>9</v>
      </c>
    </row>
    <row r="158" s="2" customFormat="1" ht="35.1" customHeight="1" spans="1:6">
      <c r="A158" s="8">
        <v>156</v>
      </c>
      <c r="B158" s="9" t="s">
        <v>7</v>
      </c>
      <c r="C158" s="8" t="str">
        <f>"202310212909"</f>
        <v>202310212909</v>
      </c>
      <c r="D158" s="8" t="s">
        <v>163</v>
      </c>
      <c r="E158" s="10">
        <v>63.1</v>
      </c>
      <c r="F158" s="8" t="s">
        <v>9</v>
      </c>
    </row>
    <row r="159" s="2" customFormat="1" ht="35.1" customHeight="1" spans="1:6">
      <c r="A159" s="8">
        <v>157</v>
      </c>
      <c r="B159" s="9" t="s">
        <v>7</v>
      </c>
      <c r="C159" s="8" t="str">
        <f>"202310213517"</f>
        <v>202310213517</v>
      </c>
      <c r="D159" s="8" t="s">
        <v>164</v>
      </c>
      <c r="E159" s="10">
        <v>63.1</v>
      </c>
      <c r="F159" s="8" t="s">
        <v>9</v>
      </c>
    </row>
    <row r="160" s="2" customFormat="1" ht="35.1" customHeight="1" spans="1:6">
      <c r="A160" s="8">
        <v>158</v>
      </c>
      <c r="B160" s="9" t="s">
        <v>7</v>
      </c>
      <c r="C160" s="8" t="str">
        <f>"202310212630"</f>
        <v>202310212630</v>
      </c>
      <c r="D160" s="8" t="s">
        <v>165</v>
      </c>
      <c r="E160" s="10">
        <v>63</v>
      </c>
      <c r="F160" s="8" t="s">
        <v>9</v>
      </c>
    </row>
    <row r="161" s="2" customFormat="1" ht="35.1" customHeight="1" spans="1:6">
      <c r="A161" s="8">
        <v>159</v>
      </c>
      <c r="B161" s="9" t="s">
        <v>7</v>
      </c>
      <c r="C161" s="8" t="str">
        <f>"202310213027"</f>
        <v>202310213027</v>
      </c>
      <c r="D161" s="8" t="s">
        <v>166</v>
      </c>
      <c r="E161" s="10">
        <v>62.8</v>
      </c>
      <c r="F161" s="8" t="s">
        <v>9</v>
      </c>
    </row>
    <row r="162" s="2" customFormat="1" ht="35.1" customHeight="1" spans="1:6">
      <c r="A162" s="8">
        <v>160</v>
      </c>
      <c r="B162" s="9" t="s">
        <v>7</v>
      </c>
      <c r="C162" s="8" t="str">
        <f>"202310212414"</f>
        <v>202310212414</v>
      </c>
      <c r="D162" s="8" t="s">
        <v>167</v>
      </c>
      <c r="E162" s="10">
        <v>62.8</v>
      </c>
      <c r="F162" s="8" t="s">
        <v>9</v>
      </c>
    </row>
    <row r="163" s="2" customFormat="1" ht="35.1" customHeight="1" spans="1:6">
      <c r="A163" s="8">
        <v>161</v>
      </c>
      <c r="B163" s="9" t="s">
        <v>7</v>
      </c>
      <c r="C163" s="8" t="str">
        <f>"202310213515"</f>
        <v>202310213515</v>
      </c>
      <c r="D163" s="8" t="s">
        <v>168</v>
      </c>
      <c r="E163" s="10">
        <v>62.8</v>
      </c>
      <c r="F163" s="8" t="s">
        <v>9</v>
      </c>
    </row>
    <row r="164" s="2" customFormat="1" ht="35.1" customHeight="1" spans="1:6">
      <c r="A164" s="8">
        <v>162</v>
      </c>
      <c r="B164" s="9" t="s">
        <v>7</v>
      </c>
      <c r="C164" s="8" t="str">
        <f>"202310212112"</f>
        <v>202310212112</v>
      </c>
      <c r="D164" s="8" t="s">
        <v>169</v>
      </c>
      <c r="E164" s="10">
        <v>62.8</v>
      </c>
      <c r="F164" s="8" t="s">
        <v>9</v>
      </c>
    </row>
    <row r="165" s="2" customFormat="1" ht="35.1" customHeight="1" spans="1:6">
      <c r="A165" s="8">
        <v>163</v>
      </c>
      <c r="B165" s="9" t="s">
        <v>7</v>
      </c>
      <c r="C165" s="8" t="str">
        <f>"202310213129"</f>
        <v>202310213129</v>
      </c>
      <c r="D165" s="8" t="s">
        <v>170</v>
      </c>
      <c r="E165" s="10">
        <v>62.8</v>
      </c>
      <c r="F165" s="8" t="s">
        <v>9</v>
      </c>
    </row>
    <row r="166" s="2" customFormat="1" ht="35.1" customHeight="1" spans="1:6">
      <c r="A166" s="8">
        <v>164</v>
      </c>
      <c r="B166" s="9" t="s">
        <v>7</v>
      </c>
      <c r="C166" s="8" t="str">
        <f>"202310212009"</f>
        <v>202310212009</v>
      </c>
      <c r="D166" s="8" t="s">
        <v>171</v>
      </c>
      <c r="E166" s="10">
        <v>62.6</v>
      </c>
      <c r="F166" s="8" t="s">
        <v>9</v>
      </c>
    </row>
    <row r="167" s="2" customFormat="1" ht="35.1" customHeight="1" spans="1:6">
      <c r="A167" s="8">
        <v>165</v>
      </c>
      <c r="B167" s="9" t="s">
        <v>7</v>
      </c>
      <c r="C167" s="8" t="str">
        <f>"202310212015"</f>
        <v>202310212015</v>
      </c>
      <c r="D167" s="8" t="s">
        <v>172</v>
      </c>
      <c r="E167" s="10">
        <v>62.4</v>
      </c>
      <c r="F167" s="8" t="s">
        <v>9</v>
      </c>
    </row>
    <row r="168" s="2" customFormat="1" ht="35.1" customHeight="1" spans="1:6">
      <c r="A168" s="8">
        <v>166</v>
      </c>
      <c r="B168" s="9" t="s">
        <v>7</v>
      </c>
      <c r="C168" s="8" t="str">
        <f>"202310213021"</f>
        <v>202310213021</v>
      </c>
      <c r="D168" s="8" t="s">
        <v>173</v>
      </c>
      <c r="E168" s="10">
        <v>62.3</v>
      </c>
      <c r="F168" s="8" t="s">
        <v>9</v>
      </c>
    </row>
    <row r="169" s="2" customFormat="1" ht="35.1" customHeight="1" spans="1:6">
      <c r="A169" s="8">
        <v>167</v>
      </c>
      <c r="B169" s="9" t="s">
        <v>7</v>
      </c>
      <c r="C169" s="8" t="str">
        <f>"202310212701"</f>
        <v>202310212701</v>
      </c>
      <c r="D169" s="8" t="s">
        <v>174</v>
      </c>
      <c r="E169" s="10">
        <v>62.3</v>
      </c>
      <c r="F169" s="8" t="s">
        <v>9</v>
      </c>
    </row>
    <row r="170" s="2" customFormat="1" ht="35.1" customHeight="1" spans="1:6">
      <c r="A170" s="8">
        <v>168</v>
      </c>
      <c r="B170" s="9" t="s">
        <v>7</v>
      </c>
      <c r="C170" s="8" t="str">
        <f>"202310213115"</f>
        <v>202310213115</v>
      </c>
      <c r="D170" s="8" t="s">
        <v>175</v>
      </c>
      <c r="E170" s="10">
        <v>62.3</v>
      </c>
      <c r="F170" s="8" t="s">
        <v>9</v>
      </c>
    </row>
    <row r="171" s="2" customFormat="1" ht="35.1" customHeight="1" spans="1:6">
      <c r="A171" s="8">
        <v>169</v>
      </c>
      <c r="B171" s="9" t="s">
        <v>7</v>
      </c>
      <c r="C171" s="8" t="str">
        <f>"202310213215"</f>
        <v>202310213215</v>
      </c>
      <c r="D171" s="8" t="s">
        <v>176</v>
      </c>
      <c r="E171" s="10">
        <v>62.2</v>
      </c>
      <c r="F171" s="8" t="s">
        <v>9</v>
      </c>
    </row>
    <row r="172" s="2" customFormat="1" ht="35.1" customHeight="1" spans="1:6">
      <c r="A172" s="8">
        <v>170</v>
      </c>
      <c r="B172" s="9" t="s">
        <v>7</v>
      </c>
      <c r="C172" s="8" t="str">
        <f>"202310212807"</f>
        <v>202310212807</v>
      </c>
      <c r="D172" s="8" t="s">
        <v>177</v>
      </c>
      <c r="E172" s="10">
        <v>62</v>
      </c>
      <c r="F172" s="8" t="s">
        <v>9</v>
      </c>
    </row>
    <row r="173" s="2" customFormat="1" ht="35.1" customHeight="1" spans="1:6">
      <c r="A173" s="8">
        <v>171</v>
      </c>
      <c r="B173" s="9" t="s">
        <v>7</v>
      </c>
      <c r="C173" s="8" t="str">
        <f>"202310211826"</f>
        <v>202310211826</v>
      </c>
      <c r="D173" s="8" t="s">
        <v>178</v>
      </c>
      <c r="E173" s="10">
        <v>61.9</v>
      </c>
      <c r="F173" s="8" t="s">
        <v>9</v>
      </c>
    </row>
    <row r="174" s="2" customFormat="1" ht="35.1" customHeight="1" spans="1:6">
      <c r="A174" s="8">
        <v>172</v>
      </c>
      <c r="B174" s="9" t="s">
        <v>7</v>
      </c>
      <c r="C174" s="8" t="str">
        <f>"202310211813"</f>
        <v>202310211813</v>
      </c>
      <c r="D174" s="8" t="s">
        <v>179</v>
      </c>
      <c r="E174" s="10">
        <v>61.9</v>
      </c>
      <c r="F174" s="8" t="s">
        <v>9</v>
      </c>
    </row>
    <row r="175" s="2" customFormat="1" ht="35.1" customHeight="1" spans="1:6">
      <c r="A175" s="8">
        <v>173</v>
      </c>
      <c r="B175" s="9" t="s">
        <v>7</v>
      </c>
      <c r="C175" s="8" t="str">
        <f>"202310211412"</f>
        <v>202310211412</v>
      </c>
      <c r="D175" s="8" t="s">
        <v>180</v>
      </c>
      <c r="E175" s="10">
        <v>61.9</v>
      </c>
      <c r="F175" s="8" t="s">
        <v>9</v>
      </c>
    </row>
    <row r="176" s="2" customFormat="1" ht="35.1" customHeight="1" spans="1:6">
      <c r="A176" s="8">
        <v>174</v>
      </c>
      <c r="B176" s="9" t="s">
        <v>7</v>
      </c>
      <c r="C176" s="8" t="str">
        <f>"202310211514"</f>
        <v>202310211514</v>
      </c>
      <c r="D176" s="8" t="s">
        <v>181</v>
      </c>
      <c r="E176" s="10">
        <v>61.9</v>
      </c>
      <c r="F176" s="8" t="s">
        <v>9</v>
      </c>
    </row>
    <row r="177" s="2" customFormat="1" ht="35.1" customHeight="1" spans="1:6">
      <c r="A177" s="8">
        <v>175</v>
      </c>
      <c r="B177" s="9" t="s">
        <v>7</v>
      </c>
      <c r="C177" s="8" t="str">
        <f>"202310212803"</f>
        <v>202310212803</v>
      </c>
      <c r="D177" s="8" t="s">
        <v>182</v>
      </c>
      <c r="E177" s="10">
        <v>61.9</v>
      </c>
      <c r="F177" s="8" t="s">
        <v>9</v>
      </c>
    </row>
    <row r="178" s="2" customFormat="1" ht="35.1" customHeight="1" spans="1:6">
      <c r="A178" s="8">
        <v>176</v>
      </c>
      <c r="B178" s="9" t="s">
        <v>7</v>
      </c>
      <c r="C178" s="8" t="str">
        <f>"202310212312"</f>
        <v>202310212312</v>
      </c>
      <c r="D178" s="8" t="s">
        <v>183</v>
      </c>
      <c r="E178" s="10">
        <v>61.8</v>
      </c>
      <c r="F178" s="8" t="s">
        <v>9</v>
      </c>
    </row>
    <row r="179" s="2" customFormat="1" ht="35.1" customHeight="1" spans="1:6">
      <c r="A179" s="8">
        <v>177</v>
      </c>
      <c r="B179" s="9" t="s">
        <v>7</v>
      </c>
      <c r="C179" s="8" t="str">
        <f>"202310212507"</f>
        <v>202310212507</v>
      </c>
      <c r="D179" s="8" t="s">
        <v>184</v>
      </c>
      <c r="E179" s="10">
        <v>61.8</v>
      </c>
      <c r="F179" s="8" t="s">
        <v>9</v>
      </c>
    </row>
    <row r="180" s="2" customFormat="1" ht="35.1" customHeight="1" spans="1:6">
      <c r="A180" s="8">
        <v>178</v>
      </c>
      <c r="B180" s="9" t="s">
        <v>7</v>
      </c>
      <c r="C180" s="8" t="str">
        <f>"202310211816"</f>
        <v>202310211816</v>
      </c>
      <c r="D180" s="8" t="s">
        <v>185</v>
      </c>
      <c r="E180" s="10">
        <v>61.7</v>
      </c>
      <c r="F180" s="8" t="s">
        <v>9</v>
      </c>
    </row>
    <row r="181" s="2" customFormat="1" ht="35.1" customHeight="1" spans="1:6">
      <c r="A181" s="8">
        <v>179</v>
      </c>
      <c r="B181" s="9" t="s">
        <v>7</v>
      </c>
      <c r="C181" s="8" t="str">
        <f>"202310213102"</f>
        <v>202310213102</v>
      </c>
      <c r="D181" s="8" t="s">
        <v>186</v>
      </c>
      <c r="E181" s="10">
        <v>61.7</v>
      </c>
      <c r="F181" s="8" t="s">
        <v>9</v>
      </c>
    </row>
    <row r="182" s="2" customFormat="1" ht="35.1" customHeight="1" spans="1:6">
      <c r="A182" s="8">
        <v>180</v>
      </c>
      <c r="B182" s="9" t="s">
        <v>7</v>
      </c>
      <c r="C182" s="8" t="str">
        <f>"202310213123"</f>
        <v>202310213123</v>
      </c>
      <c r="D182" s="8" t="s">
        <v>187</v>
      </c>
      <c r="E182" s="10">
        <v>61.6</v>
      </c>
      <c r="F182" s="8" t="s">
        <v>9</v>
      </c>
    </row>
    <row r="183" s="2" customFormat="1" ht="35.1" customHeight="1" spans="1:6">
      <c r="A183" s="8">
        <v>181</v>
      </c>
      <c r="B183" s="9" t="s">
        <v>7</v>
      </c>
      <c r="C183" s="8" t="str">
        <f>"202310212204"</f>
        <v>202310212204</v>
      </c>
      <c r="D183" s="8" t="s">
        <v>188</v>
      </c>
      <c r="E183" s="10">
        <v>61.5</v>
      </c>
      <c r="F183" s="8" t="s">
        <v>9</v>
      </c>
    </row>
    <row r="184" s="2" customFormat="1" ht="35.1" customHeight="1" spans="1:6">
      <c r="A184" s="8">
        <v>182</v>
      </c>
      <c r="B184" s="9" t="s">
        <v>7</v>
      </c>
      <c r="C184" s="8" t="str">
        <f>"202310212802"</f>
        <v>202310212802</v>
      </c>
      <c r="D184" s="8" t="s">
        <v>189</v>
      </c>
      <c r="E184" s="10">
        <v>61.4</v>
      </c>
      <c r="F184" s="8" t="s">
        <v>9</v>
      </c>
    </row>
    <row r="185" s="2" customFormat="1" ht="35.1" customHeight="1" spans="1:6">
      <c r="A185" s="8">
        <v>183</v>
      </c>
      <c r="B185" s="9" t="s">
        <v>7</v>
      </c>
      <c r="C185" s="8" t="str">
        <f>"202310211721"</f>
        <v>202310211721</v>
      </c>
      <c r="D185" s="8" t="s">
        <v>190</v>
      </c>
      <c r="E185" s="10">
        <v>61.4</v>
      </c>
      <c r="F185" s="8" t="s">
        <v>9</v>
      </c>
    </row>
    <row r="186" s="2" customFormat="1" ht="35.1" customHeight="1" spans="1:6">
      <c r="A186" s="8">
        <v>184</v>
      </c>
      <c r="B186" s="9" t="s">
        <v>7</v>
      </c>
      <c r="C186" s="8" t="str">
        <f>"202310212520"</f>
        <v>202310212520</v>
      </c>
      <c r="D186" s="8" t="s">
        <v>191</v>
      </c>
      <c r="E186" s="10">
        <v>61.4</v>
      </c>
      <c r="F186" s="8" t="s">
        <v>9</v>
      </c>
    </row>
    <row r="187" s="2" customFormat="1" ht="35.1" customHeight="1" spans="1:6">
      <c r="A187" s="8">
        <v>185</v>
      </c>
      <c r="B187" s="9" t="s">
        <v>7</v>
      </c>
      <c r="C187" s="8" t="str">
        <f>"202310212808"</f>
        <v>202310212808</v>
      </c>
      <c r="D187" s="8" t="s">
        <v>192</v>
      </c>
      <c r="E187" s="10">
        <v>61.4</v>
      </c>
      <c r="F187" s="8" t="s">
        <v>9</v>
      </c>
    </row>
    <row r="188" s="2" customFormat="1" ht="35.1" customHeight="1" spans="1:6">
      <c r="A188" s="8">
        <v>186</v>
      </c>
      <c r="B188" s="9" t="s">
        <v>7</v>
      </c>
      <c r="C188" s="8" t="str">
        <f>"202310213029"</f>
        <v>202310213029</v>
      </c>
      <c r="D188" s="8" t="s">
        <v>193</v>
      </c>
      <c r="E188" s="10">
        <v>61.3</v>
      </c>
      <c r="F188" s="8" t="s">
        <v>9</v>
      </c>
    </row>
    <row r="189" s="2" customFormat="1" ht="35.1" customHeight="1" spans="1:6">
      <c r="A189" s="8">
        <v>187</v>
      </c>
      <c r="B189" s="9" t="s">
        <v>7</v>
      </c>
      <c r="C189" s="8" t="str">
        <f>"202310213010"</f>
        <v>202310213010</v>
      </c>
      <c r="D189" s="8" t="s">
        <v>194</v>
      </c>
      <c r="E189" s="10">
        <v>61.3</v>
      </c>
      <c r="F189" s="8" t="s">
        <v>9</v>
      </c>
    </row>
    <row r="190" s="2" customFormat="1" ht="35.1" customHeight="1" spans="1:6">
      <c r="A190" s="8">
        <v>188</v>
      </c>
      <c r="B190" s="9" t="s">
        <v>7</v>
      </c>
      <c r="C190" s="8" t="str">
        <f>"202310212812"</f>
        <v>202310212812</v>
      </c>
      <c r="D190" s="8" t="s">
        <v>195</v>
      </c>
      <c r="E190" s="10">
        <v>61.3</v>
      </c>
      <c r="F190" s="8" t="s">
        <v>9</v>
      </c>
    </row>
    <row r="191" s="2" customFormat="1" ht="35.1" customHeight="1" spans="1:6">
      <c r="A191" s="8">
        <v>189</v>
      </c>
      <c r="B191" s="9" t="s">
        <v>7</v>
      </c>
      <c r="C191" s="8" t="str">
        <f>"202310211607"</f>
        <v>202310211607</v>
      </c>
      <c r="D191" s="8" t="s">
        <v>196</v>
      </c>
      <c r="E191" s="10">
        <v>61.2</v>
      </c>
      <c r="F191" s="8" t="s">
        <v>9</v>
      </c>
    </row>
    <row r="192" s="2" customFormat="1" ht="35.1" customHeight="1" spans="1:6">
      <c r="A192" s="8">
        <v>190</v>
      </c>
      <c r="B192" s="9" t="s">
        <v>7</v>
      </c>
      <c r="C192" s="8" t="str">
        <f>"202310212008"</f>
        <v>202310212008</v>
      </c>
      <c r="D192" s="8" t="s">
        <v>197</v>
      </c>
      <c r="E192" s="10">
        <v>61.1</v>
      </c>
      <c r="F192" s="8" t="s">
        <v>9</v>
      </c>
    </row>
    <row r="193" s="2" customFormat="1" ht="35.1" customHeight="1" spans="1:6">
      <c r="A193" s="8">
        <v>191</v>
      </c>
      <c r="B193" s="9" t="s">
        <v>7</v>
      </c>
      <c r="C193" s="8" t="str">
        <f>"202310211611"</f>
        <v>202310211611</v>
      </c>
      <c r="D193" s="8" t="s">
        <v>198</v>
      </c>
      <c r="E193" s="10">
        <v>61</v>
      </c>
      <c r="F193" s="8" t="s">
        <v>9</v>
      </c>
    </row>
    <row r="194" s="2" customFormat="1" ht="35.1" customHeight="1" spans="1:6">
      <c r="A194" s="8">
        <v>192</v>
      </c>
      <c r="B194" s="9" t="s">
        <v>7</v>
      </c>
      <c r="C194" s="8" t="str">
        <f>"202310212718"</f>
        <v>202310212718</v>
      </c>
      <c r="D194" s="8" t="s">
        <v>199</v>
      </c>
      <c r="E194" s="10">
        <v>61</v>
      </c>
      <c r="F194" s="8" t="s">
        <v>9</v>
      </c>
    </row>
    <row r="195" s="2" customFormat="1" ht="35.1" customHeight="1" spans="1:6">
      <c r="A195" s="8">
        <v>193</v>
      </c>
      <c r="B195" s="9" t="s">
        <v>7</v>
      </c>
      <c r="C195" s="8" t="str">
        <f>"202310212828"</f>
        <v>202310212828</v>
      </c>
      <c r="D195" s="8" t="s">
        <v>200</v>
      </c>
      <c r="E195" s="10">
        <v>61</v>
      </c>
      <c r="F195" s="8" t="s">
        <v>9</v>
      </c>
    </row>
    <row r="196" s="2" customFormat="1" ht="35.1" customHeight="1" spans="1:6">
      <c r="A196" s="8">
        <v>194</v>
      </c>
      <c r="B196" s="9" t="s">
        <v>7</v>
      </c>
      <c r="C196" s="8" t="str">
        <f>"202310212509"</f>
        <v>202310212509</v>
      </c>
      <c r="D196" s="8" t="s">
        <v>201</v>
      </c>
      <c r="E196" s="10">
        <v>61</v>
      </c>
      <c r="F196" s="8" t="s">
        <v>9</v>
      </c>
    </row>
    <row r="197" s="2" customFormat="1" ht="35.1" customHeight="1" spans="1:6">
      <c r="A197" s="8">
        <v>195</v>
      </c>
      <c r="B197" s="9" t="s">
        <v>7</v>
      </c>
      <c r="C197" s="8" t="str">
        <f>"202310211822"</f>
        <v>202310211822</v>
      </c>
      <c r="D197" s="8" t="s">
        <v>202</v>
      </c>
      <c r="E197" s="10">
        <v>60.9</v>
      </c>
      <c r="F197" s="8" t="s">
        <v>9</v>
      </c>
    </row>
    <row r="198" s="2" customFormat="1" ht="35.1" customHeight="1" spans="1:6">
      <c r="A198" s="8">
        <v>196</v>
      </c>
      <c r="B198" s="9" t="s">
        <v>7</v>
      </c>
      <c r="C198" s="8" t="str">
        <f>"202310212801"</f>
        <v>202310212801</v>
      </c>
      <c r="D198" s="8" t="s">
        <v>203</v>
      </c>
      <c r="E198" s="10">
        <v>60.8</v>
      </c>
      <c r="F198" s="8" t="s">
        <v>9</v>
      </c>
    </row>
    <row r="199" s="2" customFormat="1" ht="35.1" customHeight="1" spans="1:6">
      <c r="A199" s="8">
        <v>197</v>
      </c>
      <c r="B199" s="9" t="s">
        <v>7</v>
      </c>
      <c r="C199" s="8" t="str">
        <f>"202310212612"</f>
        <v>202310212612</v>
      </c>
      <c r="D199" s="8" t="s">
        <v>204</v>
      </c>
      <c r="E199" s="10">
        <v>60.8</v>
      </c>
      <c r="F199" s="8" t="s">
        <v>9</v>
      </c>
    </row>
    <row r="200" s="2" customFormat="1" ht="35.1" customHeight="1" spans="1:6">
      <c r="A200" s="8">
        <v>198</v>
      </c>
      <c r="B200" s="9" t="s">
        <v>7</v>
      </c>
      <c r="C200" s="8" t="str">
        <f>"202310213525"</f>
        <v>202310213525</v>
      </c>
      <c r="D200" s="8" t="s">
        <v>205</v>
      </c>
      <c r="E200" s="10">
        <v>60.8</v>
      </c>
      <c r="F200" s="8" t="s">
        <v>9</v>
      </c>
    </row>
    <row r="201" s="2" customFormat="1" ht="35.1" customHeight="1" spans="1:6">
      <c r="A201" s="8">
        <v>199</v>
      </c>
      <c r="B201" s="9" t="s">
        <v>7</v>
      </c>
      <c r="C201" s="8" t="str">
        <f>"202310212914"</f>
        <v>202310212914</v>
      </c>
      <c r="D201" s="8" t="s">
        <v>206</v>
      </c>
      <c r="E201" s="10">
        <v>60.7</v>
      </c>
      <c r="F201" s="8" t="s">
        <v>9</v>
      </c>
    </row>
    <row r="202" s="2" customFormat="1" ht="35.1" customHeight="1" spans="1:6">
      <c r="A202" s="8">
        <v>200</v>
      </c>
      <c r="B202" s="9" t="s">
        <v>7</v>
      </c>
      <c r="C202" s="8" t="str">
        <f>"202310212429"</f>
        <v>202310212429</v>
      </c>
      <c r="D202" s="8" t="s">
        <v>207</v>
      </c>
      <c r="E202" s="10">
        <v>60.6</v>
      </c>
      <c r="F202" s="8" t="s">
        <v>9</v>
      </c>
    </row>
    <row r="203" s="2" customFormat="1" ht="35.1" customHeight="1" spans="1:6">
      <c r="A203" s="8">
        <v>201</v>
      </c>
      <c r="B203" s="9" t="s">
        <v>7</v>
      </c>
      <c r="C203" s="8" t="str">
        <f>"202310212126"</f>
        <v>202310212126</v>
      </c>
      <c r="D203" s="8" t="s">
        <v>208</v>
      </c>
      <c r="E203" s="10">
        <v>60.5</v>
      </c>
      <c r="F203" s="8" t="s">
        <v>9</v>
      </c>
    </row>
    <row r="204" s="2" customFormat="1" ht="35.1" customHeight="1" spans="1:6">
      <c r="A204" s="8">
        <v>202</v>
      </c>
      <c r="B204" s="9" t="s">
        <v>7</v>
      </c>
      <c r="C204" s="8" t="str">
        <f>"202310212919"</f>
        <v>202310212919</v>
      </c>
      <c r="D204" s="8" t="s">
        <v>209</v>
      </c>
      <c r="E204" s="10">
        <v>60.5</v>
      </c>
      <c r="F204" s="8" t="s">
        <v>9</v>
      </c>
    </row>
    <row r="205" s="2" customFormat="1" ht="35.1" customHeight="1" spans="1:6">
      <c r="A205" s="8">
        <v>203</v>
      </c>
      <c r="B205" s="9" t="s">
        <v>7</v>
      </c>
      <c r="C205" s="8" t="str">
        <f>"202310212122"</f>
        <v>202310212122</v>
      </c>
      <c r="D205" s="8" t="s">
        <v>210</v>
      </c>
      <c r="E205" s="10">
        <v>60.5</v>
      </c>
      <c r="F205" s="8" t="s">
        <v>9</v>
      </c>
    </row>
    <row r="206" s="2" customFormat="1" ht="35.1" customHeight="1" spans="1:6">
      <c r="A206" s="8">
        <v>204</v>
      </c>
      <c r="B206" s="9" t="s">
        <v>7</v>
      </c>
      <c r="C206" s="8" t="str">
        <f>"202310212316"</f>
        <v>202310212316</v>
      </c>
      <c r="D206" s="8" t="s">
        <v>211</v>
      </c>
      <c r="E206" s="10">
        <v>60.4</v>
      </c>
      <c r="F206" s="8" t="s">
        <v>9</v>
      </c>
    </row>
    <row r="207" s="2" customFormat="1" ht="35.1" customHeight="1" spans="1:6">
      <c r="A207" s="8">
        <v>205</v>
      </c>
      <c r="B207" s="9" t="s">
        <v>7</v>
      </c>
      <c r="C207" s="8" t="str">
        <f>"202310213413"</f>
        <v>202310213413</v>
      </c>
      <c r="D207" s="8" t="s">
        <v>212</v>
      </c>
      <c r="E207" s="10">
        <v>60.4</v>
      </c>
      <c r="F207" s="8" t="s">
        <v>9</v>
      </c>
    </row>
    <row r="208" s="2" customFormat="1" ht="35.1" customHeight="1" spans="1:6">
      <c r="A208" s="8">
        <v>206</v>
      </c>
      <c r="B208" s="9" t="s">
        <v>7</v>
      </c>
      <c r="C208" s="8" t="str">
        <f>"202310213219"</f>
        <v>202310213219</v>
      </c>
      <c r="D208" s="8" t="s">
        <v>213</v>
      </c>
      <c r="E208" s="10">
        <v>60.3</v>
      </c>
      <c r="F208" s="8" t="s">
        <v>9</v>
      </c>
    </row>
    <row r="209" s="2" customFormat="1" ht="35.1" customHeight="1" spans="1:6">
      <c r="A209" s="8">
        <v>207</v>
      </c>
      <c r="B209" s="9" t="s">
        <v>7</v>
      </c>
      <c r="C209" s="8" t="str">
        <f>"202310212013"</f>
        <v>202310212013</v>
      </c>
      <c r="D209" s="8" t="s">
        <v>214</v>
      </c>
      <c r="E209" s="10">
        <v>60.3</v>
      </c>
      <c r="F209" s="8" t="s">
        <v>9</v>
      </c>
    </row>
    <row r="210" s="2" customFormat="1" ht="35.1" customHeight="1" spans="1:6">
      <c r="A210" s="8">
        <v>208</v>
      </c>
      <c r="B210" s="9" t="s">
        <v>7</v>
      </c>
      <c r="C210" s="8" t="str">
        <f>"202310213425"</f>
        <v>202310213425</v>
      </c>
      <c r="D210" s="8" t="s">
        <v>215</v>
      </c>
      <c r="E210" s="10">
        <v>60</v>
      </c>
      <c r="F210" s="8" t="s">
        <v>9</v>
      </c>
    </row>
    <row r="211" s="2" customFormat="1" ht="35.1" customHeight="1" spans="1:6">
      <c r="A211" s="8">
        <v>209</v>
      </c>
      <c r="B211" s="9" t="s">
        <v>7</v>
      </c>
      <c r="C211" s="8" t="str">
        <f>"202310212018"</f>
        <v>202310212018</v>
      </c>
      <c r="D211" s="8" t="s">
        <v>216</v>
      </c>
      <c r="E211" s="10">
        <v>59.6</v>
      </c>
      <c r="F211" s="8" t="s">
        <v>9</v>
      </c>
    </row>
    <row r="212" s="2" customFormat="1" ht="35.1" customHeight="1" spans="1:6">
      <c r="A212" s="8">
        <v>210</v>
      </c>
      <c r="B212" s="9" t="s">
        <v>7</v>
      </c>
      <c r="C212" s="8" t="str">
        <f>"202310211517"</f>
        <v>202310211517</v>
      </c>
      <c r="D212" s="8" t="s">
        <v>217</v>
      </c>
      <c r="E212" s="10">
        <v>59.5</v>
      </c>
      <c r="F212" s="8" t="s">
        <v>9</v>
      </c>
    </row>
    <row r="213" s="2" customFormat="1" ht="35.1" customHeight="1" spans="1:6">
      <c r="A213" s="8">
        <v>211</v>
      </c>
      <c r="B213" s="9" t="s">
        <v>7</v>
      </c>
      <c r="C213" s="8" t="str">
        <f>"202310212623"</f>
        <v>202310212623</v>
      </c>
      <c r="D213" s="8" t="s">
        <v>218</v>
      </c>
      <c r="E213" s="10">
        <v>59.5</v>
      </c>
      <c r="F213" s="8" t="s">
        <v>9</v>
      </c>
    </row>
    <row r="214" s="2" customFormat="1" ht="35.1" customHeight="1" spans="1:6">
      <c r="A214" s="8">
        <v>212</v>
      </c>
      <c r="B214" s="9" t="s">
        <v>7</v>
      </c>
      <c r="C214" s="8" t="str">
        <f>"202310211806"</f>
        <v>202310211806</v>
      </c>
      <c r="D214" s="8" t="s">
        <v>219</v>
      </c>
      <c r="E214" s="10">
        <v>59.4</v>
      </c>
      <c r="F214" s="8" t="s">
        <v>9</v>
      </c>
    </row>
    <row r="215" s="2" customFormat="1" ht="35.1" customHeight="1" spans="1:6">
      <c r="A215" s="8">
        <v>213</v>
      </c>
      <c r="B215" s="9" t="s">
        <v>7</v>
      </c>
      <c r="C215" s="8" t="str">
        <f>"202310211819"</f>
        <v>202310211819</v>
      </c>
      <c r="D215" s="8" t="s">
        <v>220</v>
      </c>
      <c r="E215" s="10">
        <v>59.4</v>
      </c>
      <c r="F215" s="8" t="s">
        <v>9</v>
      </c>
    </row>
    <row r="216" s="2" customFormat="1" ht="35.1" customHeight="1" spans="1:6">
      <c r="A216" s="8">
        <v>214</v>
      </c>
      <c r="B216" s="9" t="s">
        <v>7</v>
      </c>
      <c r="C216" s="8" t="str">
        <f>"202310213510"</f>
        <v>202310213510</v>
      </c>
      <c r="D216" s="8" t="s">
        <v>221</v>
      </c>
      <c r="E216" s="10">
        <v>59</v>
      </c>
      <c r="F216" s="8" t="s">
        <v>9</v>
      </c>
    </row>
    <row r="217" s="2" customFormat="1" ht="35.1" customHeight="1" spans="1:6">
      <c r="A217" s="8">
        <v>215</v>
      </c>
      <c r="B217" s="9" t="s">
        <v>7</v>
      </c>
      <c r="C217" s="8" t="str">
        <f>"202310212106"</f>
        <v>202310212106</v>
      </c>
      <c r="D217" s="8" t="s">
        <v>222</v>
      </c>
      <c r="E217" s="10">
        <v>59</v>
      </c>
      <c r="F217" s="8" t="s">
        <v>9</v>
      </c>
    </row>
    <row r="218" s="2" customFormat="1" ht="35.1" customHeight="1" spans="1:6">
      <c r="A218" s="8">
        <v>216</v>
      </c>
      <c r="B218" s="9" t="s">
        <v>7</v>
      </c>
      <c r="C218" s="8" t="str">
        <f>"202310212124"</f>
        <v>202310212124</v>
      </c>
      <c r="D218" s="8" t="s">
        <v>223</v>
      </c>
      <c r="E218" s="10">
        <v>59</v>
      </c>
      <c r="F218" s="8" t="s">
        <v>9</v>
      </c>
    </row>
    <row r="219" s="2" customFormat="1" ht="35.1" customHeight="1" spans="1:6">
      <c r="A219" s="8">
        <v>217</v>
      </c>
      <c r="B219" s="9" t="s">
        <v>7</v>
      </c>
      <c r="C219" s="8" t="str">
        <f>"202310212717"</f>
        <v>202310212717</v>
      </c>
      <c r="D219" s="8" t="s">
        <v>224</v>
      </c>
      <c r="E219" s="10">
        <v>58.9</v>
      </c>
      <c r="F219" s="8" t="s">
        <v>9</v>
      </c>
    </row>
    <row r="220" s="2" customFormat="1" ht="35.1" customHeight="1" spans="1:6">
      <c r="A220" s="8">
        <v>218</v>
      </c>
      <c r="B220" s="9" t="s">
        <v>7</v>
      </c>
      <c r="C220" s="8" t="str">
        <f>"202310213121"</f>
        <v>202310213121</v>
      </c>
      <c r="D220" s="8" t="s">
        <v>225</v>
      </c>
      <c r="E220" s="10">
        <v>58.9</v>
      </c>
      <c r="F220" s="8" t="s">
        <v>9</v>
      </c>
    </row>
    <row r="221" s="2" customFormat="1" ht="35.1" customHeight="1" spans="1:6">
      <c r="A221" s="8">
        <v>219</v>
      </c>
      <c r="B221" s="9" t="s">
        <v>7</v>
      </c>
      <c r="C221" s="8" t="str">
        <f>"202310212513"</f>
        <v>202310212513</v>
      </c>
      <c r="D221" s="8" t="s">
        <v>226</v>
      </c>
      <c r="E221" s="10">
        <v>58.7</v>
      </c>
      <c r="F221" s="8" t="s">
        <v>9</v>
      </c>
    </row>
    <row r="222" s="2" customFormat="1" ht="35.1" customHeight="1" spans="1:6">
      <c r="A222" s="8">
        <v>220</v>
      </c>
      <c r="B222" s="9" t="s">
        <v>7</v>
      </c>
      <c r="C222" s="8" t="str">
        <f>"202310213507"</f>
        <v>202310213507</v>
      </c>
      <c r="D222" s="8" t="s">
        <v>227</v>
      </c>
      <c r="E222" s="10">
        <v>58.7</v>
      </c>
      <c r="F222" s="8" t="s">
        <v>9</v>
      </c>
    </row>
    <row r="223" s="2" customFormat="1" ht="35.1" customHeight="1" spans="1:6">
      <c r="A223" s="8">
        <v>221</v>
      </c>
      <c r="B223" s="9" t="s">
        <v>7</v>
      </c>
      <c r="C223" s="8" t="str">
        <f>"202310213203"</f>
        <v>202310213203</v>
      </c>
      <c r="D223" s="8" t="s">
        <v>228</v>
      </c>
      <c r="E223" s="10">
        <v>58.6</v>
      </c>
      <c r="F223" s="8" t="s">
        <v>9</v>
      </c>
    </row>
    <row r="224" s="2" customFormat="1" ht="35.1" customHeight="1" spans="1:6">
      <c r="A224" s="8">
        <v>222</v>
      </c>
      <c r="B224" s="9" t="s">
        <v>7</v>
      </c>
      <c r="C224" s="8" t="str">
        <f>"202310212901"</f>
        <v>202310212901</v>
      </c>
      <c r="D224" s="8" t="s">
        <v>229</v>
      </c>
      <c r="E224" s="10">
        <v>58.5</v>
      </c>
      <c r="F224" s="8" t="s">
        <v>9</v>
      </c>
    </row>
    <row r="225" s="2" customFormat="1" ht="35.1" customHeight="1" spans="1:6">
      <c r="A225" s="8">
        <v>223</v>
      </c>
      <c r="B225" s="9" t="s">
        <v>7</v>
      </c>
      <c r="C225" s="8" t="str">
        <f>"202310213508"</f>
        <v>202310213508</v>
      </c>
      <c r="D225" s="8" t="s">
        <v>230</v>
      </c>
      <c r="E225" s="10">
        <v>58.5</v>
      </c>
      <c r="F225" s="8" t="s">
        <v>9</v>
      </c>
    </row>
    <row r="226" s="2" customFormat="1" ht="35.1" customHeight="1" spans="1:6">
      <c r="A226" s="8">
        <v>224</v>
      </c>
      <c r="B226" s="9" t="s">
        <v>7</v>
      </c>
      <c r="C226" s="8" t="str">
        <f>"202310213411"</f>
        <v>202310213411</v>
      </c>
      <c r="D226" s="8" t="s">
        <v>231</v>
      </c>
      <c r="E226" s="10">
        <v>58.5</v>
      </c>
      <c r="F226" s="8" t="s">
        <v>9</v>
      </c>
    </row>
    <row r="227" s="2" customFormat="1" ht="35.1" customHeight="1" spans="1:6">
      <c r="A227" s="8">
        <v>225</v>
      </c>
      <c r="B227" s="9" t="s">
        <v>7</v>
      </c>
      <c r="C227" s="8" t="str">
        <f>"202310212923"</f>
        <v>202310212923</v>
      </c>
      <c r="D227" s="8" t="s">
        <v>232</v>
      </c>
      <c r="E227" s="10">
        <v>58.4</v>
      </c>
      <c r="F227" s="8" t="s">
        <v>9</v>
      </c>
    </row>
    <row r="228" s="2" customFormat="1" ht="35.1" customHeight="1" spans="1:6">
      <c r="A228" s="8">
        <v>226</v>
      </c>
      <c r="B228" s="9" t="s">
        <v>7</v>
      </c>
      <c r="C228" s="8" t="str">
        <f>"202310213309"</f>
        <v>202310213309</v>
      </c>
      <c r="D228" s="8" t="s">
        <v>233</v>
      </c>
      <c r="E228" s="10">
        <v>58.4</v>
      </c>
      <c r="F228" s="8" t="s">
        <v>9</v>
      </c>
    </row>
    <row r="229" s="2" customFormat="1" ht="35.1" customHeight="1" spans="1:6">
      <c r="A229" s="8">
        <v>227</v>
      </c>
      <c r="B229" s="9" t="s">
        <v>7</v>
      </c>
      <c r="C229" s="8" t="str">
        <f>"202310211416"</f>
        <v>202310211416</v>
      </c>
      <c r="D229" s="8" t="s">
        <v>234</v>
      </c>
      <c r="E229" s="10">
        <v>58.3</v>
      </c>
      <c r="F229" s="8" t="s">
        <v>9</v>
      </c>
    </row>
    <row r="230" s="2" customFormat="1" ht="35.1" customHeight="1" spans="1:6">
      <c r="A230" s="8">
        <v>228</v>
      </c>
      <c r="B230" s="9" t="s">
        <v>7</v>
      </c>
      <c r="C230" s="8" t="str">
        <f>"202310212108"</f>
        <v>202310212108</v>
      </c>
      <c r="D230" s="8" t="s">
        <v>235</v>
      </c>
      <c r="E230" s="10">
        <v>58.2</v>
      </c>
      <c r="F230" s="8" t="s">
        <v>9</v>
      </c>
    </row>
    <row r="231" s="2" customFormat="1" ht="35.1" customHeight="1" spans="1:6">
      <c r="A231" s="8">
        <v>229</v>
      </c>
      <c r="B231" s="9" t="s">
        <v>7</v>
      </c>
      <c r="C231" s="8" t="str">
        <f>"202310213328"</f>
        <v>202310213328</v>
      </c>
      <c r="D231" s="8" t="s">
        <v>236</v>
      </c>
      <c r="E231" s="10">
        <v>58.1</v>
      </c>
      <c r="F231" s="8" t="s">
        <v>9</v>
      </c>
    </row>
    <row r="232" s="2" customFormat="1" ht="35.1" customHeight="1" spans="1:6">
      <c r="A232" s="8">
        <v>230</v>
      </c>
      <c r="B232" s="9" t="s">
        <v>7</v>
      </c>
      <c r="C232" s="8" t="str">
        <f>"202310211804"</f>
        <v>202310211804</v>
      </c>
      <c r="D232" s="8" t="s">
        <v>237</v>
      </c>
      <c r="E232" s="10">
        <v>58.1</v>
      </c>
      <c r="F232" s="8" t="s">
        <v>9</v>
      </c>
    </row>
    <row r="233" s="2" customFormat="1" ht="35.1" customHeight="1" spans="1:6">
      <c r="A233" s="8">
        <v>231</v>
      </c>
      <c r="B233" s="9" t="s">
        <v>7</v>
      </c>
      <c r="C233" s="8" t="str">
        <f>"202310213005"</f>
        <v>202310213005</v>
      </c>
      <c r="D233" s="8" t="s">
        <v>238</v>
      </c>
      <c r="E233" s="10">
        <v>57.9</v>
      </c>
      <c r="F233" s="8" t="s">
        <v>9</v>
      </c>
    </row>
    <row r="234" s="2" customFormat="1" ht="35.1" customHeight="1" spans="1:6">
      <c r="A234" s="8">
        <v>232</v>
      </c>
      <c r="B234" s="9" t="s">
        <v>7</v>
      </c>
      <c r="C234" s="8" t="str">
        <f>"202310212521"</f>
        <v>202310212521</v>
      </c>
      <c r="D234" s="8" t="s">
        <v>239</v>
      </c>
      <c r="E234" s="10">
        <v>57.7</v>
      </c>
      <c r="F234" s="8" t="s">
        <v>9</v>
      </c>
    </row>
    <row r="235" s="2" customFormat="1" ht="35.1" customHeight="1" spans="1:6">
      <c r="A235" s="8">
        <v>233</v>
      </c>
      <c r="B235" s="9" t="s">
        <v>7</v>
      </c>
      <c r="C235" s="8" t="str">
        <f>"202310212302"</f>
        <v>202310212302</v>
      </c>
      <c r="D235" s="8" t="s">
        <v>240</v>
      </c>
      <c r="E235" s="10">
        <v>57.7</v>
      </c>
      <c r="F235" s="8" t="s">
        <v>9</v>
      </c>
    </row>
    <row r="236" s="2" customFormat="1" ht="35.1" customHeight="1" spans="1:6">
      <c r="A236" s="8">
        <v>234</v>
      </c>
      <c r="B236" s="9" t="s">
        <v>7</v>
      </c>
      <c r="C236" s="8" t="str">
        <f>"202310213414"</f>
        <v>202310213414</v>
      </c>
      <c r="D236" s="8" t="s">
        <v>241</v>
      </c>
      <c r="E236" s="10">
        <v>57.4</v>
      </c>
      <c r="F236" s="8" t="s">
        <v>9</v>
      </c>
    </row>
    <row r="237" s="2" customFormat="1" ht="35.1" customHeight="1" spans="1:6">
      <c r="A237" s="8">
        <v>235</v>
      </c>
      <c r="B237" s="9" t="s">
        <v>7</v>
      </c>
      <c r="C237" s="8" t="str">
        <f>"202310213603"</f>
        <v>202310213603</v>
      </c>
      <c r="D237" s="8" t="s">
        <v>242</v>
      </c>
      <c r="E237" s="10">
        <v>57.4</v>
      </c>
      <c r="F237" s="8" t="s">
        <v>9</v>
      </c>
    </row>
    <row r="238" s="2" customFormat="1" ht="35.1" customHeight="1" spans="1:6">
      <c r="A238" s="8">
        <v>236</v>
      </c>
      <c r="B238" s="9" t="s">
        <v>7</v>
      </c>
      <c r="C238" s="8" t="str">
        <f>"202310213326"</f>
        <v>202310213326</v>
      </c>
      <c r="D238" s="8" t="s">
        <v>243</v>
      </c>
      <c r="E238" s="10">
        <v>57.3</v>
      </c>
      <c r="F238" s="8" t="s">
        <v>9</v>
      </c>
    </row>
    <row r="239" s="2" customFormat="1" ht="35.1" customHeight="1" spans="1:6">
      <c r="A239" s="8">
        <v>237</v>
      </c>
      <c r="B239" s="9" t="s">
        <v>7</v>
      </c>
      <c r="C239" s="8" t="str">
        <f>"202310213423"</f>
        <v>202310213423</v>
      </c>
      <c r="D239" s="8" t="s">
        <v>244</v>
      </c>
      <c r="E239" s="10">
        <v>57.3</v>
      </c>
      <c r="F239" s="8" t="s">
        <v>9</v>
      </c>
    </row>
    <row r="240" s="2" customFormat="1" ht="35.1" customHeight="1" spans="1:6">
      <c r="A240" s="8">
        <v>238</v>
      </c>
      <c r="B240" s="9" t="s">
        <v>7</v>
      </c>
      <c r="C240" s="8" t="str">
        <f>"202310211413"</f>
        <v>202310211413</v>
      </c>
      <c r="D240" s="8" t="s">
        <v>245</v>
      </c>
      <c r="E240" s="10">
        <v>56.8</v>
      </c>
      <c r="F240" s="8" t="s">
        <v>9</v>
      </c>
    </row>
    <row r="241" s="2" customFormat="1" ht="35.1" customHeight="1" spans="1:6">
      <c r="A241" s="8">
        <v>239</v>
      </c>
      <c r="B241" s="9" t="s">
        <v>7</v>
      </c>
      <c r="C241" s="8" t="str">
        <f>"202310212426"</f>
        <v>202310212426</v>
      </c>
      <c r="D241" s="8" t="s">
        <v>246</v>
      </c>
      <c r="E241" s="10">
        <v>56.8</v>
      </c>
      <c r="F241" s="8" t="s">
        <v>9</v>
      </c>
    </row>
    <row r="242" s="2" customFormat="1" ht="35.1" customHeight="1" spans="1:6">
      <c r="A242" s="8">
        <v>240</v>
      </c>
      <c r="B242" s="9" t="s">
        <v>7</v>
      </c>
      <c r="C242" s="8" t="str">
        <f>"202310211830"</f>
        <v>202310211830</v>
      </c>
      <c r="D242" s="8" t="s">
        <v>247</v>
      </c>
      <c r="E242" s="10">
        <v>56.8</v>
      </c>
      <c r="F242" s="8" t="s">
        <v>9</v>
      </c>
    </row>
    <row r="243" s="2" customFormat="1" ht="35.1" customHeight="1" spans="1:6">
      <c r="A243" s="8">
        <v>241</v>
      </c>
      <c r="B243" s="9" t="s">
        <v>7</v>
      </c>
      <c r="C243" s="8" t="str">
        <f>"202310213224"</f>
        <v>202310213224</v>
      </c>
      <c r="D243" s="8" t="s">
        <v>248</v>
      </c>
      <c r="E243" s="10">
        <v>56.5</v>
      </c>
      <c r="F243" s="8" t="s">
        <v>9</v>
      </c>
    </row>
    <row r="244" s="2" customFormat="1" ht="35.1" customHeight="1" spans="1:6">
      <c r="A244" s="8">
        <v>242</v>
      </c>
      <c r="B244" s="9" t="s">
        <v>7</v>
      </c>
      <c r="C244" s="8" t="str">
        <f>"202310213030"</f>
        <v>202310213030</v>
      </c>
      <c r="D244" s="8" t="s">
        <v>249</v>
      </c>
      <c r="E244" s="10">
        <v>56.5</v>
      </c>
      <c r="F244" s="8" t="s">
        <v>9</v>
      </c>
    </row>
    <row r="245" s="2" customFormat="1" ht="35.1" customHeight="1" spans="1:6">
      <c r="A245" s="8">
        <v>243</v>
      </c>
      <c r="B245" s="9" t="s">
        <v>7</v>
      </c>
      <c r="C245" s="8" t="str">
        <f>"202310212223"</f>
        <v>202310212223</v>
      </c>
      <c r="D245" s="8" t="s">
        <v>250</v>
      </c>
      <c r="E245" s="10">
        <v>56.2</v>
      </c>
      <c r="F245" s="8" t="s">
        <v>9</v>
      </c>
    </row>
    <row r="246" s="2" customFormat="1" ht="35.1" customHeight="1" spans="1:6">
      <c r="A246" s="8">
        <v>244</v>
      </c>
      <c r="B246" s="9" t="s">
        <v>7</v>
      </c>
      <c r="C246" s="8" t="str">
        <f>"202310212823"</f>
        <v>202310212823</v>
      </c>
      <c r="D246" s="8" t="s">
        <v>251</v>
      </c>
      <c r="E246" s="10">
        <v>56.1</v>
      </c>
      <c r="F246" s="8" t="s">
        <v>9</v>
      </c>
    </row>
    <row r="247" s="2" customFormat="1" ht="35.1" customHeight="1" spans="1:6">
      <c r="A247" s="8">
        <v>245</v>
      </c>
      <c r="B247" s="9" t="s">
        <v>7</v>
      </c>
      <c r="C247" s="8" t="str">
        <f>"202310212502"</f>
        <v>202310212502</v>
      </c>
      <c r="D247" s="8" t="s">
        <v>252</v>
      </c>
      <c r="E247" s="10">
        <v>55.8</v>
      </c>
      <c r="F247" s="8" t="s">
        <v>9</v>
      </c>
    </row>
    <row r="248" s="2" customFormat="1" ht="35.1" customHeight="1" spans="1:6">
      <c r="A248" s="8">
        <v>246</v>
      </c>
      <c r="B248" s="9" t="s">
        <v>7</v>
      </c>
      <c r="C248" s="8" t="str">
        <f>"202310212907"</f>
        <v>202310212907</v>
      </c>
      <c r="D248" s="8" t="s">
        <v>253</v>
      </c>
      <c r="E248" s="10">
        <v>55.4</v>
      </c>
      <c r="F248" s="8" t="s">
        <v>9</v>
      </c>
    </row>
    <row r="249" s="2" customFormat="1" ht="35.1" customHeight="1" spans="1:6">
      <c r="A249" s="8">
        <v>247</v>
      </c>
      <c r="B249" s="9" t="s">
        <v>7</v>
      </c>
      <c r="C249" s="8" t="str">
        <f>"202310212912"</f>
        <v>202310212912</v>
      </c>
      <c r="D249" s="8" t="s">
        <v>254</v>
      </c>
      <c r="E249" s="10">
        <v>55.4</v>
      </c>
      <c r="F249" s="8" t="s">
        <v>9</v>
      </c>
    </row>
    <row r="250" s="2" customFormat="1" ht="35.1" customHeight="1" spans="1:6">
      <c r="A250" s="8">
        <v>248</v>
      </c>
      <c r="B250" s="9" t="s">
        <v>7</v>
      </c>
      <c r="C250" s="8" t="str">
        <f>"202310213312"</f>
        <v>202310213312</v>
      </c>
      <c r="D250" s="8" t="s">
        <v>255</v>
      </c>
      <c r="E250" s="10">
        <v>55.2</v>
      </c>
      <c r="F250" s="8" t="s">
        <v>9</v>
      </c>
    </row>
    <row r="251" s="2" customFormat="1" ht="35.1" customHeight="1" spans="1:6">
      <c r="A251" s="8">
        <v>249</v>
      </c>
      <c r="B251" s="9" t="s">
        <v>7</v>
      </c>
      <c r="C251" s="8" t="str">
        <f>"202310212202"</f>
        <v>202310212202</v>
      </c>
      <c r="D251" s="8" t="s">
        <v>256</v>
      </c>
      <c r="E251" s="10">
        <v>55.1</v>
      </c>
      <c r="F251" s="8" t="s">
        <v>9</v>
      </c>
    </row>
    <row r="252" s="2" customFormat="1" ht="35.1" customHeight="1" spans="1:6">
      <c r="A252" s="8">
        <v>250</v>
      </c>
      <c r="B252" s="9" t="s">
        <v>7</v>
      </c>
      <c r="C252" s="8" t="str">
        <f>"202310211805"</f>
        <v>202310211805</v>
      </c>
      <c r="D252" s="8" t="s">
        <v>257</v>
      </c>
      <c r="E252" s="10">
        <v>55</v>
      </c>
      <c r="F252" s="8" t="s">
        <v>9</v>
      </c>
    </row>
    <row r="253" s="2" customFormat="1" ht="35.1" customHeight="1" spans="1:6">
      <c r="A253" s="8">
        <v>251</v>
      </c>
      <c r="B253" s="9" t="s">
        <v>7</v>
      </c>
      <c r="C253" s="8" t="str">
        <f>"202310212305"</f>
        <v>202310212305</v>
      </c>
      <c r="D253" s="8" t="s">
        <v>258</v>
      </c>
      <c r="E253" s="10">
        <v>54.8</v>
      </c>
      <c r="F253" s="8" t="s">
        <v>9</v>
      </c>
    </row>
    <row r="254" s="2" customFormat="1" ht="35.1" customHeight="1" spans="1:6">
      <c r="A254" s="8">
        <v>252</v>
      </c>
      <c r="B254" s="9" t="s">
        <v>7</v>
      </c>
      <c r="C254" s="8" t="str">
        <f>"202310212524"</f>
        <v>202310212524</v>
      </c>
      <c r="D254" s="8" t="s">
        <v>259</v>
      </c>
      <c r="E254" s="10">
        <v>54.5</v>
      </c>
      <c r="F254" s="8" t="s">
        <v>9</v>
      </c>
    </row>
    <row r="255" s="2" customFormat="1" ht="35.1" customHeight="1" spans="1:6">
      <c r="A255" s="8">
        <v>253</v>
      </c>
      <c r="B255" s="9" t="s">
        <v>7</v>
      </c>
      <c r="C255" s="8" t="str">
        <f>"202310212029"</f>
        <v>202310212029</v>
      </c>
      <c r="D255" s="8" t="s">
        <v>260</v>
      </c>
      <c r="E255" s="10">
        <v>54.5</v>
      </c>
      <c r="F255" s="8" t="s">
        <v>9</v>
      </c>
    </row>
    <row r="256" s="2" customFormat="1" ht="35.1" customHeight="1" spans="1:6">
      <c r="A256" s="8">
        <v>254</v>
      </c>
      <c r="B256" s="9" t="s">
        <v>7</v>
      </c>
      <c r="C256" s="8" t="str">
        <f>"202310213212"</f>
        <v>202310213212</v>
      </c>
      <c r="D256" s="8" t="s">
        <v>261</v>
      </c>
      <c r="E256" s="10">
        <v>54.4</v>
      </c>
      <c r="F256" s="8" t="s">
        <v>9</v>
      </c>
    </row>
    <row r="257" s="2" customFormat="1" ht="35.1" customHeight="1" spans="1:6">
      <c r="A257" s="8">
        <v>255</v>
      </c>
      <c r="B257" s="9" t="s">
        <v>7</v>
      </c>
      <c r="C257" s="8" t="str">
        <f>"202310211525"</f>
        <v>202310211525</v>
      </c>
      <c r="D257" s="8" t="s">
        <v>262</v>
      </c>
      <c r="E257" s="10">
        <v>54.1</v>
      </c>
      <c r="F257" s="8" t="s">
        <v>9</v>
      </c>
    </row>
    <row r="258" s="2" customFormat="1" ht="35.1" customHeight="1" spans="1:6">
      <c r="A258" s="8">
        <v>256</v>
      </c>
      <c r="B258" s="9" t="s">
        <v>7</v>
      </c>
      <c r="C258" s="8" t="str">
        <f>"202310213304"</f>
        <v>202310213304</v>
      </c>
      <c r="D258" s="8" t="s">
        <v>263</v>
      </c>
      <c r="E258" s="10">
        <v>53.9</v>
      </c>
      <c r="F258" s="8" t="s">
        <v>9</v>
      </c>
    </row>
    <row r="259" s="2" customFormat="1" ht="35.1" customHeight="1" spans="1:6">
      <c r="A259" s="8">
        <v>257</v>
      </c>
      <c r="B259" s="9" t="s">
        <v>7</v>
      </c>
      <c r="C259" s="8" t="str">
        <f>"202310212908"</f>
        <v>202310212908</v>
      </c>
      <c r="D259" s="8" t="s">
        <v>264</v>
      </c>
      <c r="E259" s="10">
        <v>53.9</v>
      </c>
      <c r="F259" s="8" t="s">
        <v>9</v>
      </c>
    </row>
    <row r="260" s="2" customFormat="1" ht="35.1" customHeight="1" spans="1:6">
      <c r="A260" s="8">
        <v>258</v>
      </c>
      <c r="B260" s="9" t="s">
        <v>7</v>
      </c>
      <c r="C260" s="8" t="str">
        <f>"202310212817"</f>
        <v>202310212817</v>
      </c>
      <c r="D260" s="8" t="s">
        <v>265</v>
      </c>
      <c r="E260" s="10">
        <v>53.6</v>
      </c>
      <c r="F260" s="8" t="s">
        <v>9</v>
      </c>
    </row>
    <row r="261" s="2" customFormat="1" ht="35.1" customHeight="1" spans="1:6">
      <c r="A261" s="8">
        <v>259</v>
      </c>
      <c r="B261" s="9" t="s">
        <v>7</v>
      </c>
      <c r="C261" s="8" t="str">
        <f>"202310211913"</f>
        <v>202310211913</v>
      </c>
      <c r="D261" s="8" t="s">
        <v>266</v>
      </c>
      <c r="E261" s="10">
        <v>53.3</v>
      </c>
      <c r="F261" s="8" t="s">
        <v>9</v>
      </c>
    </row>
    <row r="262" s="2" customFormat="1" ht="35.1" customHeight="1" spans="1:6">
      <c r="A262" s="8">
        <v>260</v>
      </c>
      <c r="B262" s="9" t="s">
        <v>7</v>
      </c>
      <c r="C262" s="8" t="str">
        <f>"202310211803"</f>
        <v>202310211803</v>
      </c>
      <c r="D262" s="8" t="s">
        <v>267</v>
      </c>
      <c r="E262" s="10">
        <v>53.2</v>
      </c>
      <c r="F262" s="8" t="s">
        <v>9</v>
      </c>
    </row>
    <row r="263" s="2" customFormat="1" ht="35.1" customHeight="1" spans="1:6">
      <c r="A263" s="8">
        <v>261</v>
      </c>
      <c r="B263" s="9" t="s">
        <v>7</v>
      </c>
      <c r="C263" s="8" t="str">
        <f>"202310212709"</f>
        <v>202310212709</v>
      </c>
      <c r="D263" s="8" t="s">
        <v>268</v>
      </c>
      <c r="E263" s="10">
        <v>53.2</v>
      </c>
      <c r="F263" s="8" t="s">
        <v>9</v>
      </c>
    </row>
    <row r="264" s="2" customFormat="1" ht="35.1" customHeight="1" spans="1:6">
      <c r="A264" s="8">
        <v>262</v>
      </c>
      <c r="B264" s="9" t="s">
        <v>7</v>
      </c>
      <c r="C264" s="8" t="str">
        <f>"202310213516"</f>
        <v>202310213516</v>
      </c>
      <c r="D264" s="8" t="s">
        <v>269</v>
      </c>
      <c r="E264" s="10">
        <v>53.1</v>
      </c>
      <c r="F264" s="8" t="s">
        <v>9</v>
      </c>
    </row>
    <row r="265" s="2" customFormat="1" ht="35.1" customHeight="1" spans="1:6">
      <c r="A265" s="8">
        <v>263</v>
      </c>
      <c r="B265" s="9" t="s">
        <v>7</v>
      </c>
      <c r="C265" s="8" t="str">
        <f>"202310213520"</f>
        <v>202310213520</v>
      </c>
      <c r="D265" s="8" t="s">
        <v>270</v>
      </c>
      <c r="E265" s="10">
        <v>51.8</v>
      </c>
      <c r="F265" s="8" t="s">
        <v>9</v>
      </c>
    </row>
    <row r="266" s="2" customFormat="1" ht="35.1" customHeight="1" spans="1:6">
      <c r="A266" s="8">
        <v>264</v>
      </c>
      <c r="B266" s="9" t="s">
        <v>7</v>
      </c>
      <c r="C266" s="8" t="str">
        <f>"202310211410"</f>
        <v>202310211410</v>
      </c>
      <c r="D266" s="8" t="s">
        <v>271</v>
      </c>
      <c r="E266" s="10">
        <v>51.7</v>
      </c>
      <c r="F266" s="8" t="s">
        <v>9</v>
      </c>
    </row>
    <row r="267" s="2" customFormat="1" ht="35.1" customHeight="1" spans="1:6">
      <c r="A267" s="8">
        <v>265</v>
      </c>
      <c r="B267" s="9" t="s">
        <v>7</v>
      </c>
      <c r="C267" s="8" t="str">
        <f>"202310213228"</f>
        <v>202310213228</v>
      </c>
      <c r="D267" s="8" t="s">
        <v>272</v>
      </c>
      <c r="E267" s="10">
        <v>51.5</v>
      </c>
      <c r="F267" s="8" t="s">
        <v>9</v>
      </c>
    </row>
    <row r="268" s="2" customFormat="1" ht="35.1" customHeight="1" spans="1:6">
      <c r="A268" s="8">
        <v>266</v>
      </c>
      <c r="B268" s="9" t="s">
        <v>7</v>
      </c>
      <c r="C268" s="8" t="str">
        <f>"202310212707"</f>
        <v>202310212707</v>
      </c>
      <c r="D268" s="8" t="s">
        <v>273</v>
      </c>
      <c r="E268" s="10">
        <v>51.1</v>
      </c>
      <c r="F268" s="8" t="s">
        <v>9</v>
      </c>
    </row>
    <row r="269" s="2" customFormat="1" ht="35.1" customHeight="1" spans="1:6">
      <c r="A269" s="8">
        <v>267</v>
      </c>
      <c r="B269" s="9" t="s">
        <v>7</v>
      </c>
      <c r="C269" s="8" t="str">
        <f>"202310213306"</f>
        <v>202310213306</v>
      </c>
      <c r="D269" s="8" t="s">
        <v>274</v>
      </c>
      <c r="E269" s="10">
        <v>50.3</v>
      </c>
      <c r="F269" s="8" t="s">
        <v>9</v>
      </c>
    </row>
    <row r="270" s="2" customFormat="1" ht="35.1" customHeight="1" spans="1:6">
      <c r="A270" s="8">
        <v>268</v>
      </c>
      <c r="B270" s="9" t="s">
        <v>7</v>
      </c>
      <c r="C270" s="8" t="str">
        <f>"202310212804"</f>
        <v>202310212804</v>
      </c>
      <c r="D270" s="8" t="s">
        <v>275</v>
      </c>
      <c r="E270" s="10">
        <v>49.7</v>
      </c>
      <c r="F270" s="8" t="s">
        <v>9</v>
      </c>
    </row>
    <row r="271" s="2" customFormat="1" ht="35.1" customHeight="1" spans="1:6">
      <c r="A271" s="8">
        <v>269</v>
      </c>
      <c r="B271" s="9" t="s">
        <v>7</v>
      </c>
      <c r="C271" s="8" t="str">
        <f>"202310213205"</f>
        <v>202310213205</v>
      </c>
      <c r="D271" s="8" t="s">
        <v>276</v>
      </c>
      <c r="E271" s="10">
        <v>49.6</v>
      </c>
      <c r="F271" s="8" t="s">
        <v>9</v>
      </c>
    </row>
    <row r="272" s="2" customFormat="1" ht="35.1" customHeight="1" spans="1:6">
      <c r="A272" s="8">
        <v>270</v>
      </c>
      <c r="B272" s="9" t="s">
        <v>7</v>
      </c>
      <c r="C272" s="8" t="str">
        <f>"202310212819"</f>
        <v>202310212819</v>
      </c>
      <c r="D272" s="8" t="s">
        <v>277</v>
      </c>
      <c r="E272" s="10">
        <v>48.9</v>
      </c>
      <c r="F272" s="8" t="s">
        <v>9</v>
      </c>
    </row>
    <row r="273" s="2" customFormat="1" ht="35.1" customHeight="1" spans="1:6">
      <c r="A273" s="8">
        <v>271</v>
      </c>
      <c r="B273" s="9" t="s">
        <v>7</v>
      </c>
      <c r="C273" s="8" t="str">
        <f>"202310212526"</f>
        <v>202310212526</v>
      </c>
      <c r="D273" s="8" t="s">
        <v>278</v>
      </c>
      <c r="E273" s="10">
        <v>47.6</v>
      </c>
      <c r="F273" s="8" t="s">
        <v>9</v>
      </c>
    </row>
    <row r="274" s="2" customFormat="1" ht="35.1" customHeight="1" spans="1:6">
      <c r="A274" s="8">
        <v>272</v>
      </c>
      <c r="B274" s="9" t="s">
        <v>7</v>
      </c>
      <c r="C274" s="8" t="str">
        <f>"202310213407"</f>
        <v>202310213407</v>
      </c>
      <c r="D274" s="8" t="s">
        <v>279</v>
      </c>
      <c r="E274" s="10">
        <v>0</v>
      </c>
      <c r="F274" s="8" t="s">
        <v>280</v>
      </c>
    </row>
    <row r="275" s="2" customFormat="1" ht="35.1" customHeight="1" spans="1:6">
      <c r="A275" s="8">
        <v>273</v>
      </c>
      <c r="B275" s="9" t="s">
        <v>7</v>
      </c>
      <c r="C275" s="8" t="str">
        <f>"202310211710"</f>
        <v>202310211710</v>
      </c>
      <c r="D275" s="8" t="s">
        <v>281</v>
      </c>
      <c r="E275" s="10">
        <v>0</v>
      </c>
      <c r="F275" s="8" t="s">
        <v>280</v>
      </c>
    </row>
    <row r="276" s="2" customFormat="1" ht="35.1" customHeight="1" spans="1:6">
      <c r="A276" s="8">
        <v>274</v>
      </c>
      <c r="B276" s="9" t="s">
        <v>7</v>
      </c>
      <c r="C276" s="8" t="str">
        <f>"202310211823"</f>
        <v>202310211823</v>
      </c>
      <c r="D276" s="8" t="s">
        <v>282</v>
      </c>
      <c r="E276" s="10">
        <v>0</v>
      </c>
      <c r="F276" s="8" t="s">
        <v>280</v>
      </c>
    </row>
    <row r="277" s="2" customFormat="1" ht="35.1" customHeight="1" spans="1:6">
      <c r="A277" s="8">
        <v>275</v>
      </c>
      <c r="B277" s="9" t="s">
        <v>7</v>
      </c>
      <c r="C277" s="8" t="str">
        <f>"202310211527"</f>
        <v>202310211527</v>
      </c>
      <c r="D277" s="8" t="s">
        <v>283</v>
      </c>
      <c r="E277" s="10">
        <v>0</v>
      </c>
      <c r="F277" s="8" t="s">
        <v>280</v>
      </c>
    </row>
    <row r="278" s="2" customFormat="1" ht="35.1" customHeight="1" spans="1:6">
      <c r="A278" s="8">
        <v>276</v>
      </c>
      <c r="B278" s="9" t="s">
        <v>7</v>
      </c>
      <c r="C278" s="8" t="str">
        <f>"202310211714"</f>
        <v>202310211714</v>
      </c>
      <c r="D278" s="8" t="s">
        <v>284</v>
      </c>
      <c r="E278" s="10">
        <v>0</v>
      </c>
      <c r="F278" s="8" t="s">
        <v>280</v>
      </c>
    </row>
    <row r="279" s="2" customFormat="1" ht="35.1" customHeight="1" spans="1:6">
      <c r="A279" s="8">
        <v>277</v>
      </c>
      <c r="B279" s="9" t="s">
        <v>7</v>
      </c>
      <c r="C279" s="8" t="str">
        <f>"202310212826"</f>
        <v>202310212826</v>
      </c>
      <c r="D279" s="8" t="s">
        <v>285</v>
      </c>
      <c r="E279" s="10">
        <v>0</v>
      </c>
      <c r="F279" s="8" t="s">
        <v>280</v>
      </c>
    </row>
    <row r="280" s="2" customFormat="1" ht="35.1" customHeight="1" spans="1:6">
      <c r="A280" s="8">
        <v>278</v>
      </c>
      <c r="B280" s="9" t="s">
        <v>7</v>
      </c>
      <c r="C280" s="8" t="str">
        <f>"202310212405"</f>
        <v>202310212405</v>
      </c>
      <c r="D280" s="8" t="s">
        <v>286</v>
      </c>
      <c r="E280" s="10">
        <v>0</v>
      </c>
      <c r="F280" s="8" t="s">
        <v>280</v>
      </c>
    </row>
    <row r="281" s="2" customFormat="1" ht="35.1" customHeight="1" spans="1:6">
      <c r="A281" s="8">
        <v>279</v>
      </c>
      <c r="B281" s="9" t="s">
        <v>7</v>
      </c>
      <c r="C281" s="8" t="str">
        <f>"202310211919"</f>
        <v>202310211919</v>
      </c>
      <c r="D281" s="8" t="s">
        <v>287</v>
      </c>
      <c r="E281" s="10">
        <v>0</v>
      </c>
      <c r="F281" s="8" t="s">
        <v>280</v>
      </c>
    </row>
    <row r="282" s="2" customFormat="1" ht="35.1" customHeight="1" spans="1:6">
      <c r="A282" s="8">
        <v>280</v>
      </c>
      <c r="B282" s="9" t="s">
        <v>7</v>
      </c>
      <c r="C282" s="8" t="str">
        <f>"202310211824"</f>
        <v>202310211824</v>
      </c>
      <c r="D282" s="8" t="s">
        <v>288</v>
      </c>
      <c r="E282" s="10">
        <v>0</v>
      </c>
      <c r="F282" s="8" t="s">
        <v>280</v>
      </c>
    </row>
    <row r="283" s="2" customFormat="1" ht="35.1" customHeight="1" spans="1:6">
      <c r="A283" s="8">
        <v>281</v>
      </c>
      <c r="B283" s="9" t="s">
        <v>7</v>
      </c>
      <c r="C283" s="8" t="str">
        <f>"202310213522"</f>
        <v>202310213522</v>
      </c>
      <c r="D283" s="8" t="s">
        <v>289</v>
      </c>
      <c r="E283" s="10">
        <v>0</v>
      </c>
      <c r="F283" s="8" t="s">
        <v>280</v>
      </c>
    </row>
    <row r="284" s="2" customFormat="1" ht="35.1" customHeight="1" spans="1:6">
      <c r="A284" s="8">
        <v>282</v>
      </c>
      <c r="B284" s="9" t="s">
        <v>7</v>
      </c>
      <c r="C284" s="8" t="str">
        <f>"202310212403"</f>
        <v>202310212403</v>
      </c>
      <c r="D284" s="8" t="s">
        <v>290</v>
      </c>
      <c r="E284" s="10">
        <v>0</v>
      </c>
      <c r="F284" s="8" t="s">
        <v>280</v>
      </c>
    </row>
    <row r="285" s="2" customFormat="1" ht="35.1" customHeight="1" spans="1:6">
      <c r="A285" s="8">
        <v>283</v>
      </c>
      <c r="B285" s="9" t="s">
        <v>7</v>
      </c>
      <c r="C285" s="8" t="str">
        <f>"202310212711"</f>
        <v>202310212711</v>
      </c>
      <c r="D285" s="8" t="s">
        <v>291</v>
      </c>
      <c r="E285" s="10">
        <v>0</v>
      </c>
      <c r="F285" s="8" t="s">
        <v>280</v>
      </c>
    </row>
    <row r="286" s="2" customFormat="1" ht="35.1" customHeight="1" spans="1:6">
      <c r="A286" s="8">
        <v>284</v>
      </c>
      <c r="B286" s="9" t="s">
        <v>7</v>
      </c>
      <c r="C286" s="8" t="str">
        <f>"202310212916"</f>
        <v>202310212916</v>
      </c>
      <c r="D286" s="8" t="s">
        <v>292</v>
      </c>
      <c r="E286" s="10">
        <v>0</v>
      </c>
      <c r="F286" s="8" t="s">
        <v>280</v>
      </c>
    </row>
    <row r="287" s="2" customFormat="1" ht="35.1" customHeight="1" spans="1:6">
      <c r="A287" s="8">
        <v>285</v>
      </c>
      <c r="B287" s="9" t="s">
        <v>7</v>
      </c>
      <c r="C287" s="8" t="str">
        <f>"202310213406"</f>
        <v>202310213406</v>
      </c>
      <c r="D287" s="8" t="s">
        <v>293</v>
      </c>
      <c r="E287" s="10">
        <v>0</v>
      </c>
      <c r="F287" s="8" t="s">
        <v>280</v>
      </c>
    </row>
    <row r="288" s="2" customFormat="1" ht="35.1" customHeight="1" spans="1:6">
      <c r="A288" s="8">
        <v>286</v>
      </c>
      <c r="B288" s="9" t="s">
        <v>7</v>
      </c>
      <c r="C288" s="8" t="str">
        <f>"202310211628"</f>
        <v>202310211628</v>
      </c>
      <c r="D288" s="8" t="s">
        <v>294</v>
      </c>
      <c r="E288" s="10">
        <v>0</v>
      </c>
      <c r="F288" s="8" t="s">
        <v>280</v>
      </c>
    </row>
    <row r="289" s="2" customFormat="1" ht="35.1" customHeight="1" spans="1:6">
      <c r="A289" s="8">
        <v>287</v>
      </c>
      <c r="B289" s="9" t="s">
        <v>7</v>
      </c>
      <c r="C289" s="8" t="str">
        <f>"202310213530"</f>
        <v>202310213530</v>
      </c>
      <c r="D289" s="8" t="s">
        <v>295</v>
      </c>
      <c r="E289" s="10">
        <v>0</v>
      </c>
      <c r="F289" s="8" t="s">
        <v>280</v>
      </c>
    </row>
    <row r="290" s="2" customFormat="1" ht="35.1" customHeight="1" spans="1:6">
      <c r="A290" s="8">
        <v>288</v>
      </c>
      <c r="B290" s="9" t="s">
        <v>7</v>
      </c>
      <c r="C290" s="8" t="str">
        <f>"202310211817"</f>
        <v>202310211817</v>
      </c>
      <c r="D290" s="8" t="s">
        <v>296</v>
      </c>
      <c r="E290" s="10">
        <v>0</v>
      </c>
      <c r="F290" s="8" t="s">
        <v>280</v>
      </c>
    </row>
    <row r="291" s="2" customFormat="1" ht="35.1" customHeight="1" spans="1:6">
      <c r="A291" s="8">
        <v>289</v>
      </c>
      <c r="B291" s="9" t="s">
        <v>7</v>
      </c>
      <c r="C291" s="8" t="str">
        <f>"202310211420"</f>
        <v>202310211420</v>
      </c>
      <c r="D291" s="8" t="s">
        <v>297</v>
      </c>
      <c r="E291" s="10">
        <v>0</v>
      </c>
      <c r="F291" s="8" t="s">
        <v>280</v>
      </c>
    </row>
    <row r="292" s="2" customFormat="1" ht="35.1" customHeight="1" spans="1:6">
      <c r="A292" s="8">
        <v>290</v>
      </c>
      <c r="B292" s="9" t="s">
        <v>7</v>
      </c>
      <c r="C292" s="8" t="str">
        <f>"202310211825"</f>
        <v>202310211825</v>
      </c>
      <c r="D292" s="8" t="s">
        <v>298</v>
      </c>
      <c r="E292" s="10">
        <v>0</v>
      </c>
      <c r="F292" s="8" t="s">
        <v>280</v>
      </c>
    </row>
    <row r="293" s="2" customFormat="1" ht="35.1" customHeight="1" spans="1:6">
      <c r="A293" s="8">
        <v>291</v>
      </c>
      <c r="B293" s="9" t="s">
        <v>7</v>
      </c>
      <c r="C293" s="8" t="str">
        <f>"202310212629"</f>
        <v>202310212629</v>
      </c>
      <c r="D293" s="8" t="s">
        <v>299</v>
      </c>
      <c r="E293" s="10">
        <v>0</v>
      </c>
      <c r="F293" s="8" t="s">
        <v>280</v>
      </c>
    </row>
    <row r="294" s="2" customFormat="1" ht="35.1" customHeight="1" spans="1:6">
      <c r="A294" s="8">
        <v>292</v>
      </c>
      <c r="B294" s="9" t="s">
        <v>7</v>
      </c>
      <c r="C294" s="8" t="str">
        <f>"202310213409"</f>
        <v>202310213409</v>
      </c>
      <c r="D294" s="8" t="s">
        <v>300</v>
      </c>
      <c r="E294" s="10">
        <v>0</v>
      </c>
      <c r="F294" s="8" t="s">
        <v>280</v>
      </c>
    </row>
    <row r="295" s="2" customFormat="1" ht="35.1" customHeight="1" spans="1:6">
      <c r="A295" s="8">
        <v>293</v>
      </c>
      <c r="B295" s="9" t="s">
        <v>7</v>
      </c>
      <c r="C295" s="8" t="str">
        <f>"202310212406"</f>
        <v>202310212406</v>
      </c>
      <c r="D295" s="8" t="s">
        <v>301</v>
      </c>
      <c r="E295" s="10">
        <v>0</v>
      </c>
      <c r="F295" s="8" t="s">
        <v>280</v>
      </c>
    </row>
    <row r="296" s="2" customFormat="1" ht="35.1" customHeight="1" spans="1:6">
      <c r="A296" s="8">
        <v>294</v>
      </c>
      <c r="B296" s="9" t="s">
        <v>7</v>
      </c>
      <c r="C296" s="8" t="str">
        <f>"202310212003"</f>
        <v>202310212003</v>
      </c>
      <c r="D296" s="8" t="s">
        <v>302</v>
      </c>
      <c r="E296" s="10">
        <v>0</v>
      </c>
      <c r="F296" s="8" t="s">
        <v>280</v>
      </c>
    </row>
    <row r="297" s="2" customFormat="1" ht="35.1" customHeight="1" spans="1:6">
      <c r="A297" s="8">
        <v>295</v>
      </c>
      <c r="B297" s="9" t="s">
        <v>7</v>
      </c>
      <c r="C297" s="8" t="str">
        <f>"202310212911"</f>
        <v>202310212911</v>
      </c>
      <c r="D297" s="8" t="s">
        <v>303</v>
      </c>
      <c r="E297" s="10">
        <v>0</v>
      </c>
      <c r="F297" s="8" t="s">
        <v>280</v>
      </c>
    </row>
    <row r="298" s="2" customFormat="1" ht="35.1" customHeight="1" spans="1:6">
      <c r="A298" s="8">
        <v>296</v>
      </c>
      <c r="B298" s="9" t="s">
        <v>7</v>
      </c>
      <c r="C298" s="8" t="str">
        <f>"202310212113"</f>
        <v>202310212113</v>
      </c>
      <c r="D298" s="8" t="s">
        <v>304</v>
      </c>
      <c r="E298" s="10">
        <v>0</v>
      </c>
      <c r="F298" s="8" t="s">
        <v>280</v>
      </c>
    </row>
    <row r="299" s="2" customFormat="1" ht="35.1" customHeight="1" spans="1:6">
      <c r="A299" s="8">
        <v>297</v>
      </c>
      <c r="B299" s="9" t="s">
        <v>7</v>
      </c>
      <c r="C299" s="8" t="str">
        <f>"202310212716"</f>
        <v>202310212716</v>
      </c>
      <c r="D299" s="8" t="s">
        <v>305</v>
      </c>
      <c r="E299" s="10">
        <v>0</v>
      </c>
      <c r="F299" s="8" t="s">
        <v>280</v>
      </c>
    </row>
    <row r="300" s="2" customFormat="1" ht="35.1" customHeight="1" spans="1:6">
      <c r="A300" s="8">
        <v>298</v>
      </c>
      <c r="B300" s="9" t="s">
        <v>7</v>
      </c>
      <c r="C300" s="8" t="str">
        <f>"202310211401"</f>
        <v>202310211401</v>
      </c>
      <c r="D300" s="8" t="s">
        <v>306</v>
      </c>
      <c r="E300" s="10">
        <v>0</v>
      </c>
      <c r="F300" s="8" t="s">
        <v>280</v>
      </c>
    </row>
    <row r="301" s="2" customFormat="1" ht="35.1" customHeight="1" spans="1:6">
      <c r="A301" s="8">
        <v>299</v>
      </c>
      <c r="B301" s="9" t="s">
        <v>7</v>
      </c>
      <c r="C301" s="8" t="str">
        <f>"202310213112"</f>
        <v>202310213112</v>
      </c>
      <c r="D301" s="8" t="s">
        <v>307</v>
      </c>
      <c r="E301" s="10">
        <v>0</v>
      </c>
      <c r="F301" s="8" t="s">
        <v>280</v>
      </c>
    </row>
    <row r="302" s="2" customFormat="1" ht="35.1" customHeight="1" spans="1:6">
      <c r="A302" s="8">
        <v>300</v>
      </c>
      <c r="B302" s="9" t="s">
        <v>7</v>
      </c>
      <c r="C302" s="8" t="str">
        <f>"202310212706"</f>
        <v>202310212706</v>
      </c>
      <c r="D302" s="8" t="s">
        <v>308</v>
      </c>
      <c r="E302" s="10">
        <v>0</v>
      </c>
      <c r="F302" s="8" t="s">
        <v>280</v>
      </c>
    </row>
    <row r="303" s="2" customFormat="1" ht="35.1" customHeight="1" spans="1:6">
      <c r="A303" s="8">
        <v>301</v>
      </c>
      <c r="B303" s="9" t="s">
        <v>7</v>
      </c>
      <c r="C303" s="8" t="str">
        <f>"202310211706"</f>
        <v>202310211706</v>
      </c>
      <c r="D303" s="8" t="s">
        <v>309</v>
      </c>
      <c r="E303" s="10">
        <v>0</v>
      </c>
      <c r="F303" s="8" t="s">
        <v>280</v>
      </c>
    </row>
    <row r="304" s="2" customFormat="1" ht="35.1" customHeight="1" spans="1:6">
      <c r="A304" s="8">
        <v>302</v>
      </c>
      <c r="B304" s="9" t="s">
        <v>7</v>
      </c>
      <c r="C304" s="8" t="str">
        <f>"202310212321"</f>
        <v>202310212321</v>
      </c>
      <c r="D304" s="8" t="s">
        <v>310</v>
      </c>
      <c r="E304" s="10">
        <v>0</v>
      </c>
      <c r="F304" s="8" t="s">
        <v>280</v>
      </c>
    </row>
    <row r="305" s="2" customFormat="1" ht="35.1" customHeight="1" spans="1:6">
      <c r="A305" s="8">
        <v>303</v>
      </c>
      <c r="B305" s="9" t="s">
        <v>7</v>
      </c>
      <c r="C305" s="8" t="str">
        <f>"202310212610"</f>
        <v>202310212610</v>
      </c>
      <c r="D305" s="8" t="s">
        <v>311</v>
      </c>
      <c r="E305" s="10">
        <v>0</v>
      </c>
      <c r="F305" s="8" t="s">
        <v>280</v>
      </c>
    </row>
    <row r="306" s="2" customFormat="1" ht="35.1" customHeight="1" spans="1:6">
      <c r="A306" s="8">
        <v>304</v>
      </c>
      <c r="B306" s="9" t="s">
        <v>7</v>
      </c>
      <c r="C306" s="8" t="str">
        <f>"202310213111"</f>
        <v>202310213111</v>
      </c>
      <c r="D306" s="8" t="s">
        <v>312</v>
      </c>
      <c r="E306" s="10">
        <v>0</v>
      </c>
      <c r="F306" s="8" t="s">
        <v>280</v>
      </c>
    </row>
    <row r="307" s="2" customFormat="1" ht="35.1" customHeight="1" spans="1:6">
      <c r="A307" s="8">
        <v>305</v>
      </c>
      <c r="B307" s="9" t="s">
        <v>7</v>
      </c>
      <c r="C307" s="8" t="str">
        <f>"202310213020"</f>
        <v>202310213020</v>
      </c>
      <c r="D307" s="8" t="s">
        <v>313</v>
      </c>
      <c r="E307" s="10">
        <v>0</v>
      </c>
      <c r="F307" s="8" t="s">
        <v>280</v>
      </c>
    </row>
    <row r="308" s="2" customFormat="1" ht="35.1" customHeight="1" spans="1:6">
      <c r="A308" s="8">
        <v>306</v>
      </c>
      <c r="B308" s="9" t="s">
        <v>7</v>
      </c>
      <c r="C308" s="8" t="str">
        <f>"202310212529"</f>
        <v>202310212529</v>
      </c>
      <c r="D308" s="8" t="s">
        <v>314</v>
      </c>
      <c r="E308" s="10">
        <v>0</v>
      </c>
      <c r="F308" s="8" t="s">
        <v>280</v>
      </c>
    </row>
    <row r="309" s="2" customFormat="1" ht="35.1" customHeight="1" spans="1:6">
      <c r="A309" s="8">
        <v>307</v>
      </c>
      <c r="B309" s="9" t="s">
        <v>7</v>
      </c>
      <c r="C309" s="8" t="str">
        <f>"202310212428"</f>
        <v>202310212428</v>
      </c>
      <c r="D309" s="8" t="s">
        <v>315</v>
      </c>
      <c r="E309" s="10">
        <v>0</v>
      </c>
      <c r="F309" s="8" t="s">
        <v>280</v>
      </c>
    </row>
    <row r="310" s="2" customFormat="1" ht="35.1" customHeight="1" spans="1:6">
      <c r="A310" s="8">
        <v>308</v>
      </c>
      <c r="B310" s="9" t="s">
        <v>7</v>
      </c>
      <c r="C310" s="8" t="str">
        <f>"202310212613"</f>
        <v>202310212613</v>
      </c>
      <c r="D310" s="8" t="s">
        <v>316</v>
      </c>
      <c r="E310" s="10">
        <v>0</v>
      </c>
      <c r="F310" s="8" t="s">
        <v>280</v>
      </c>
    </row>
    <row r="311" s="2" customFormat="1" ht="35.1" customHeight="1" spans="1:6">
      <c r="A311" s="8">
        <v>309</v>
      </c>
      <c r="B311" s="9" t="s">
        <v>7</v>
      </c>
      <c r="C311" s="8" t="str">
        <f>"202310211602"</f>
        <v>202310211602</v>
      </c>
      <c r="D311" s="8" t="s">
        <v>317</v>
      </c>
      <c r="E311" s="10">
        <v>0</v>
      </c>
      <c r="F311" s="8" t="s">
        <v>280</v>
      </c>
    </row>
    <row r="312" s="2" customFormat="1" ht="35.1" customHeight="1" spans="1:6">
      <c r="A312" s="8">
        <v>310</v>
      </c>
      <c r="B312" s="9" t="s">
        <v>7</v>
      </c>
      <c r="C312" s="8" t="str">
        <f>"202310212505"</f>
        <v>202310212505</v>
      </c>
      <c r="D312" s="8" t="s">
        <v>318</v>
      </c>
      <c r="E312" s="10">
        <v>0</v>
      </c>
      <c r="F312" s="8" t="s">
        <v>280</v>
      </c>
    </row>
    <row r="313" s="2" customFormat="1" ht="35.1" customHeight="1" spans="1:6">
      <c r="A313" s="8">
        <v>311</v>
      </c>
      <c r="B313" s="9" t="s">
        <v>7</v>
      </c>
      <c r="C313" s="8" t="str">
        <f>"202310213225"</f>
        <v>202310213225</v>
      </c>
      <c r="D313" s="8" t="s">
        <v>319</v>
      </c>
      <c r="E313" s="10">
        <v>0</v>
      </c>
      <c r="F313" s="8" t="s">
        <v>280</v>
      </c>
    </row>
    <row r="314" s="2" customFormat="1" ht="35.1" customHeight="1" spans="1:6">
      <c r="A314" s="8">
        <v>312</v>
      </c>
      <c r="B314" s="9" t="s">
        <v>7</v>
      </c>
      <c r="C314" s="8" t="str">
        <f>"202310213213"</f>
        <v>202310213213</v>
      </c>
      <c r="D314" s="8" t="s">
        <v>320</v>
      </c>
      <c r="E314" s="10">
        <v>0</v>
      </c>
      <c r="F314" s="8" t="s">
        <v>280</v>
      </c>
    </row>
    <row r="315" s="2" customFormat="1" ht="35.1" customHeight="1" spans="1:6">
      <c r="A315" s="8">
        <v>313</v>
      </c>
      <c r="B315" s="9" t="s">
        <v>7</v>
      </c>
      <c r="C315" s="8" t="str">
        <f>"202310212323"</f>
        <v>202310212323</v>
      </c>
      <c r="D315" s="8" t="s">
        <v>321</v>
      </c>
      <c r="E315" s="10">
        <v>0</v>
      </c>
      <c r="F315" s="8" t="s">
        <v>280</v>
      </c>
    </row>
    <row r="316" s="2" customFormat="1" ht="35.1" customHeight="1" spans="1:6">
      <c r="A316" s="8">
        <v>314</v>
      </c>
      <c r="B316" s="9" t="s">
        <v>7</v>
      </c>
      <c r="C316" s="8" t="str">
        <f>"202310212418"</f>
        <v>202310212418</v>
      </c>
      <c r="D316" s="8" t="s">
        <v>322</v>
      </c>
      <c r="E316" s="10">
        <v>0</v>
      </c>
      <c r="F316" s="8" t="s">
        <v>280</v>
      </c>
    </row>
    <row r="317" s="2" customFormat="1" ht="35.1" customHeight="1" spans="1:6">
      <c r="A317" s="8">
        <v>315</v>
      </c>
      <c r="B317" s="9" t="s">
        <v>7</v>
      </c>
      <c r="C317" s="8" t="str">
        <f>"202310213229"</f>
        <v>202310213229</v>
      </c>
      <c r="D317" s="8" t="s">
        <v>323</v>
      </c>
      <c r="E317" s="10">
        <v>0</v>
      </c>
      <c r="F317" s="8" t="s">
        <v>280</v>
      </c>
    </row>
    <row r="318" s="2" customFormat="1" ht="35.1" customHeight="1" spans="1:6">
      <c r="A318" s="8">
        <v>316</v>
      </c>
      <c r="B318" s="9" t="s">
        <v>7</v>
      </c>
      <c r="C318" s="8" t="str">
        <f>"202310213323"</f>
        <v>202310213323</v>
      </c>
      <c r="D318" s="8" t="s">
        <v>324</v>
      </c>
      <c r="E318" s="10">
        <v>0</v>
      </c>
      <c r="F318" s="8" t="s">
        <v>280</v>
      </c>
    </row>
    <row r="319" s="2" customFormat="1" ht="35.1" customHeight="1" spans="1:6">
      <c r="A319" s="8">
        <v>317</v>
      </c>
      <c r="B319" s="9" t="s">
        <v>7</v>
      </c>
      <c r="C319" s="8" t="str">
        <f>"202310211914"</f>
        <v>202310211914</v>
      </c>
      <c r="D319" s="8" t="s">
        <v>325</v>
      </c>
      <c r="E319" s="10">
        <v>0</v>
      </c>
      <c r="F319" s="8" t="s">
        <v>280</v>
      </c>
    </row>
    <row r="320" s="2" customFormat="1" ht="35.1" customHeight="1" spans="1:6">
      <c r="A320" s="8">
        <v>318</v>
      </c>
      <c r="B320" s="9" t="s">
        <v>7</v>
      </c>
      <c r="C320" s="8" t="str">
        <f>"202310212615"</f>
        <v>202310212615</v>
      </c>
      <c r="D320" s="8" t="s">
        <v>326</v>
      </c>
      <c r="E320" s="10">
        <v>0</v>
      </c>
      <c r="F320" s="8" t="s">
        <v>280</v>
      </c>
    </row>
    <row r="321" s="2" customFormat="1" ht="35.1" customHeight="1" spans="1:6">
      <c r="A321" s="8">
        <v>319</v>
      </c>
      <c r="B321" s="9" t="s">
        <v>7</v>
      </c>
      <c r="C321" s="8" t="str">
        <f>"202310212320"</f>
        <v>202310212320</v>
      </c>
      <c r="D321" s="8" t="s">
        <v>327</v>
      </c>
      <c r="E321" s="10">
        <v>0</v>
      </c>
      <c r="F321" s="8" t="s">
        <v>280</v>
      </c>
    </row>
    <row r="322" s="2" customFormat="1" ht="35.1" customHeight="1" spans="1:6">
      <c r="A322" s="8">
        <v>320</v>
      </c>
      <c r="B322" s="9" t="s">
        <v>7</v>
      </c>
      <c r="C322" s="8" t="str">
        <f>"202310212301"</f>
        <v>202310212301</v>
      </c>
      <c r="D322" s="8" t="s">
        <v>328</v>
      </c>
      <c r="E322" s="10">
        <v>0</v>
      </c>
      <c r="F322" s="8" t="s">
        <v>280</v>
      </c>
    </row>
    <row r="323" s="2" customFormat="1" ht="35.1" customHeight="1" spans="1:6">
      <c r="A323" s="8">
        <v>321</v>
      </c>
      <c r="B323" s="9" t="s">
        <v>7</v>
      </c>
      <c r="C323" s="8" t="str">
        <f>"202310212622"</f>
        <v>202310212622</v>
      </c>
      <c r="D323" s="8" t="s">
        <v>329</v>
      </c>
      <c r="E323" s="10">
        <v>0</v>
      </c>
      <c r="F323" s="8" t="s">
        <v>280</v>
      </c>
    </row>
    <row r="324" s="2" customFormat="1" ht="35.1" customHeight="1" spans="1:6">
      <c r="A324" s="8">
        <v>322</v>
      </c>
      <c r="B324" s="9" t="s">
        <v>7</v>
      </c>
      <c r="C324" s="8" t="str">
        <f>"202310213119"</f>
        <v>202310213119</v>
      </c>
      <c r="D324" s="8" t="s">
        <v>330</v>
      </c>
      <c r="E324" s="10">
        <v>0</v>
      </c>
      <c r="F324" s="8" t="s">
        <v>280</v>
      </c>
    </row>
    <row r="325" s="2" customFormat="1" ht="35.1" customHeight="1" spans="1:6">
      <c r="A325" s="8">
        <v>323</v>
      </c>
      <c r="B325" s="9" t="s">
        <v>7</v>
      </c>
      <c r="C325" s="8" t="str">
        <f>"202310213430"</f>
        <v>202310213430</v>
      </c>
      <c r="D325" s="8" t="s">
        <v>331</v>
      </c>
      <c r="E325" s="10">
        <v>0</v>
      </c>
      <c r="F325" s="8" t="s">
        <v>280</v>
      </c>
    </row>
    <row r="326" s="2" customFormat="1" ht="35.1" customHeight="1" spans="1:6">
      <c r="A326" s="8">
        <v>324</v>
      </c>
      <c r="B326" s="9" t="s">
        <v>7</v>
      </c>
      <c r="C326" s="8" t="str">
        <f>"202310212816"</f>
        <v>202310212816</v>
      </c>
      <c r="D326" s="8" t="s">
        <v>332</v>
      </c>
      <c r="E326" s="10">
        <v>0</v>
      </c>
      <c r="F326" s="8" t="s">
        <v>280</v>
      </c>
    </row>
    <row r="327" s="2" customFormat="1" ht="35.1" customHeight="1" spans="1:6">
      <c r="A327" s="8">
        <v>325</v>
      </c>
      <c r="B327" s="9" t="s">
        <v>7</v>
      </c>
      <c r="C327" s="8" t="str">
        <f>"202310211426"</f>
        <v>202310211426</v>
      </c>
      <c r="D327" s="8" t="s">
        <v>333</v>
      </c>
      <c r="E327" s="10">
        <v>0</v>
      </c>
      <c r="F327" s="8" t="s">
        <v>280</v>
      </c>
    </row>
    <row r="328" s="2" customFormat="1" ht="35.1" customHeight="1" spans="1:6">
      <c r="A328" s="8">
        <v>326</v>
      </c>
      <c r="B328" s="9" t="s">
        <v>7</v>
      </c>
      <c r="C328" s="8" t="str">
        <f>"202310211524"</f>
        <v>202310211524</v>
      </c>
      <c r="D328" s="8" t="s">
        <v>334</v>
      </c>
      <c r="E328" s="10">
        <v>0</v>
      </c>
      <c r="F328" s="8" t="s">
        <v>280</v>
      </c>
    </row>
    <row r="329" s="2" customFormat="1" ht="35.1" customHeight="1" spans="1:6">
      <c r="A329" s="8">
        <v>327</v>
      </c>
      <c r="B329" s="9" t="s">
        <v>7</v>
      </c>
      <c r="C329" s="8" t="str">
        <f>"202310211715"</f>
        <v>202310211715</v>
      </c>
      <c r="D329" s="8" t="s">
        <v>335</v>
      </c>
      <c r="E329" s="10">
        <v>0</v>
      </c>
      <c r="F329" s="8" t="s">
        <v>280</v>
      </c>
    </row>
    <row r="330" s="2" customFormat="1" ht="35.1" customHeight="1" spans="1:6">
      <c r="A330" s="8">
        <v>328</v>
      </c>
      <c r="B330" s="9" t="s">
        <v>7</v>
      </c>
      <c r="C330" s="8" t="str">
        <f>"202310213305"</f>
        <v>202310213305</v>
      </c>
      <c r="D330" s="8" t="s">
        <v>336</v>
      </c>
      <c r="E330" s="10">
        <v>0</v>
      </c>
      <c r="F330" s="8" t="s">
        <v>280</v>
      </c>
    </row>
    <row r="331" s="2" customFormat="1" ht="35.1" customHeight="1" spans="1:6">
      <c r="A331" s="8">
        <v>329</v>
      </c>
      <c r="B331" s="9" t="s">
        <v>7</v>
      </c>
      <c r="C331" s="8" t="str">
        <f>"202310213308"</f>
        <v>202310213308</v>
      </c>
      <c r="D331" s="8" t="s">
        <v>337</v>
      </c>
      <c r="E331" s="10">
        <v>0</v>
      </c>
      <c r="F331" s="8" t="s">
        <v>280</v>
      </c>
    </row>
    <row r="332" s="2" customFormat="1" ht="35.1" customHeight="1" spans="1:6">
      <c r="A332" s="8">
        <v>330</v>
      </c>
      <c r="B332" s="9" t="s">
        <v>7</v>
      </c>
      <c r="C332" s="8" t="str">
        <f>"202310212424"</f>
        <v>202310212424</v>
      </c>
      <c r="D332" s="8" t="s">
        <v>338</v>
      </c>
      <c r="E332" s="10">
        <v>0</v>
      </c>
      <c r="F332" s="8" t="s">
        <v>280</v>
      </c>
    </row>
    <row r="333" s="2" customFormat="1" ht="35.1" customHeight="1" spans="1:6">
      <c r="A333" s="8">
        <v>331</v>
      </c>
      <c r="B333" s="9" t="s">
        <v>7</v>
      </c>
      <c r="C333" s="8" t="str">
        <f>"202310213218"</f>
        <v>202310213218</v>
      </c>
      <c r="D333" s="8" t="s">
        <v>339</v>
      </c>
      <c r="E333" s="10">
        <v>0</v>
      </c>
      <c r="F333" s="8" t="s">
        <v>280</v>
      </c>
    </row>
    <row r="334" s="2" customFormat="1" ht="35.1" customHeight="1" spans="1:6">
      <c r="A334" s="8">
        <v>332</v>
      </c>
      <c r="B334" s="9" t="s">
        <v>7</v>
      </c>
      <c r="C334" s="8" t="str">
        <f>"202310213419"</f>
        <v>202310213419</v>
      </c>
      <c r="D334" s="8" t="s">
        <v>340</v>
      </c>
      <c r="E334" s="10">
        <v>0</v>
      </c>
      <c r="F334" s="8" t="s">
        <v>280</v>
      </c>
    </row>
    <row r="335" s="2" customFormat="1" ht="35.1" customHeight="1" spans="1:6">
      <c r="A335" s="8">
        <v>333</v>
      </c>
      <c r="B335" s="9" t="s">
        <v>7</v>
      </c>
      <c r="C335" s="8" t="str">
        <f>"202310211528"</f>
        <v>202310211528</v>
      </c>
      <c r="D335" s="8" t="s">
        <v>341</v>
      </c>
      <c r="E335" s="10">
        <v>0</v>
      </c>
      <c r="F335" s="8" t="s">
        <v>280</v>
      </c>
    </row>
    <row r="336" s="2" customFormat="1" ht="35.1" customHeight="1" spans="1:6">
      <c r="A336" s="8">
        <v>334</v>
      </c>
      <c r="B336" s="9" t="s">
        <v>7</v>
      </c>
      <c r="C336" s="8" t="str">
        <f>"202310212714"</f>
        <v>202310212714</v>
      </c>
      <c r="D336" s="8" t="s">
        <v>342</v>
      </c>
      <c r="E336" s="10">
        <v>0</v>
      </c>
      <c r="F336" s="8" t="s">
        <v>280</v>
      </c>
    </row>
    <row r="337" s="2" customFormat="1" ht="35.1" customHeight="1" spans="1:6">
      <c r="A337" s="8">
        <v>335</v>
      </c>
      <c r="B337" s="9" t="s">
        <v>7</v>
      </c>
      <c r="C337" s="8" t="str">
        <f>"202310213118"</f>
        <v>202310213118</v>
      </c>
      <c r="D337" s="8" t="s">
        <v>343</v>
      </c>
      <c r="E337" s="10">
        <v>0</v>
      </c>
      <c r="F337" s="8" t="s">
        <v>280</v>
      </c>
    </row>
    <row r="338" s="2" customFormat="1" ht="35.1" customHeight="1" spans="1:6">
      <c r="A338" s="8">
        <v>336</v>
      </c>
      <c r="B338" s="9" t="s">
        <v>7</v>
      </c>
      <c r="C338" s="8" t="str">
        <f>"202310213004"</f>
        <v>202310213004</v>
      </c>
      <c r="D338" s="8" t="s">
        <v>344</v>
      </c>
      <c r="E338" s="10">
        <v>0</v>
      </c>
      <c r="F338" s="8" t="s">
        <v>280</v>
      </c>
    </row>
    <row r="339" s="2" customFormat="1" ht="35.1" customHeight="1" spans="1:6">
      <c r="A339" s="8">
        <v>337</v>
      </c>
      <c r="B339" s="9" t="s">
        <v>7</v>
      </c>
      <c r="C339" s="8" t="str">
        <f>"202310213401"</f>
        <v>202310213401</v>
      </c>
      <c r="D339" s="8" t="s">
        <v>345</v>
      </c>
      <c r="E339" s="10">
        <v>0</v>
      </c>
      <c r="F339" s="8" t="s">
        <v>280</v>
      </c>
    </row>
    <row r="340" s="2" customFormat="1" ht="35.1" customHeight="1" spans="1:6">
      <c r="A340" s="8">
        <v>338</v>
      </c>
      <c r="B340" s="9" t="s">
        <v>7</v>
      </c>
      <c r="C340" s="8" t="str">
        <f>"202310213527"</f>
        <v>202310213527</v>
      </c>
      <c r="D340" s="8" t="s">
        <v>346</v>
      </c>
      <c r="E340" s="10">
        <v>0</v>
      </c>
      <c r="F340" s="8" t="s">
        <v>280</v>
      </c>
    </row>
    <row r="341" s="2" customFormat="1" ht="35.1" customHeight="1" spans="1:6">
      <c r="A341" s="8">
        <v>339</v>
      </c>
      <c r="B341" s="9" t="s">
        <v>7</v>
      </c>
      <c r="C341" s="8" t="str">
        <f>"202310213501"</f>
        <v>202310213501</v>
      </c>
      <c r="D341" s="8" t="s">
        <v>347</v>
      </c>
      <c r="E341" s="10">
        <v>0</v>
      </c>
      <c r="F341" s="8" t="s">
        <v>280</v>
      </c>
    </row>
    <row r="342" s="2" customFormat="1" ht="35.1" customHeight="1" spans="1:6">
      <c r="A342" s="8">
        <v>340</v>
      </c>
      <c r="B342" s="9" t="s">
        <v>7</v>
      </c>
      <c r="C342" s="8" t="str">
        <f>"202310213227"</f>
        <v>202310213227</v>
      </c>
      <c r="D342" s="8" t="s">
        <v>348</v>
      </c>
      <c r="E342" s="10">
        <v>0</v>
      </c>
      <c r="F342" s="8" t="s">
        <v>280</v>
      </c>
    </row>
    <row r="343" s="2" customFormat="1" ht="35.1" customHeight="1" spans="1:6">
      <c r="A343" s="8">
        <v>341</v>
      </c>
      <c r="B343" s="9" t="s">
        <v>7</v>
      </c>
      <c r="C343" s="8" t="str">
        <f>"202310212818"</f>
        <v>202310212818</v>
      </c>
      <c r="D343" s="8" t="s">
        <v>349</v>
      </c>
      <c r="E343" s="10">
        <v>0</v>
      </c>
      <c r="F343" s="8" t="s">
        <v>280</v>
      </c>
    </row>
    <row r="344" s="2" customFormat="1" ht="35.1" customHeight="1" spans="1:6">
      <c r="A344" s="8">
        <v>342</v>
      </c>
      <c r="B344" s="9" t="s">
        <v>7</v>
      </c>
      <c r="C344" s="8" t="str">
        <f>"202310212028"</f>
        <v>202310212028</v>
      </c>
      <c r="D344" s="8" t="s">
        <v>350</v>
      </c>
      <c r="E344" s="10">
        <v>0</v>
      </c>
      <c r="F344" s="8" t="s">
        <v>280</v>
      </c>
    </row>
    <row r="345" s="2" customFormat="1" ht="35.1" customHeight="1" spans="1:6">
      <c r="A345" s="8">
        <v>343</v>
      </c>
      <c r="B345" s="9" t="s">
        <v>7</v>
      </c>
      <c r="C345" s="8" t="str">
        <f>"202310212824"</f>
        <v>202310212824</v>
      </c>
      <c r="D345" s="8" t="s">
        <v>351</v>
      </c>
      <c r="E345" s="10">
        <v>0</v>
      </c>
      <c r="F345" s="8" t="s">
        <v>280</v>
      </c>
    </row>
    <row r="346" s="2" customFormat="1" ht="35.1" customHeight="1" spans="1:6">
      <c r="A346" s="8">
        <v>344</v>
      </c>
      <c r="B346" s="9" t="s">
        <v>7</v>
      </c>
      <c r="C346" s="8" t="str">
        <f>"202310213324"</f>
        <v>202310213324</v>
      </c>
      <c r="D346" s="8" t="s">
        <v>352</v>
      </c>
      <c r="E346" s="10">
        <v>0</v>
      </c>
      <c r="F346" s="8" t="s">
        <v>280</v>
      </c>
    </row>
    <row r="347" s="2" customFormat="1" ht="35.1" customHeight="1" spans="1:6">
      <c r="A347" s="8">
        <v>345</v>
      </c>
      <c r="B347" s="9" t="s">
        <v>7</v>
      </c>
      <c r="C347" s="8" t="str">
        <f>"202310211501"</f>
        <v>202310211501</v>
      </c>
      <c r="D347" s="8" t="s">
        <v>353</v>
      </c>
      <c r="E347" s="10">
        <v>0</v>
      </c>
      <c r="F347" s="8" t="s">
        <v>280</v>
      </c>
    </row>
    <row r="348" s="2" customFormat="1" ht="35.1" customHeight="1" spans="1:6">
      <c r="A348" s="8">
        <v>346</v>
      </c>
      <c r="B348" s="9" t="s">
        <v>7</v>
      </c>
      <c r="C348" s="8" t="str">
        <f>"202310212603"</f>
        <v>202310212603</v>
      </c>
      <c r="D348" s="8" t="s">
        <v>354</v>
      </c>
      <c r="E348" s="10">
        <v>0</v>
      </c>
      <c r="F348" s="8" t="s">
        <v>280</v>
      </c>
    </row>
    <row r="349" s="2" customFormat="1" ht="35.1" customHeight="1" spans="1:6">
      <c r="A349" s="8">
        <v>347</v>
      </c>
      <c r="B349" s="9" t="s">
        <v>7</v>
      </c>
      <c r="C349" s="8" t="str">
        <f>"202310213303"</f>
        <v>202310213303</v>
      </c>
      <c r="D349" s="8" t="s">
        <v>355</v>
      </c>
      <c r="E349" s="10">
        <v>0</v>
      </c>
      <c r="F349" s="8" t="s">
        <v>280</v>
      </c>
    </row>
    <row r="350" s="2" customFormat="1" ht="35.1" customHeight="1" spans="1:6">
      <c r="A350" s="8">
        <v>348</v>
      </c>
      <c r="B350" s="9" t="s">
        <v>7</v>
      </c>
      <c r="C350" s="8" t="str">
        <f>"202310213006"</f>
        <v>202310213006</v>
      </c>
      <c r="D350" s="8" t="s">
        <v>356</v>
      </c>
      <c r="E350" s="10">
        <v>0</v>
      </c>
      <c r="F350" s="8" t="s">
        <v>280</v>
      </c>
    </row>
    <row r="351" s="2" customFormat="1" ht="35.1" customHeight="1" spans="1:6">
      <c r="A351" s="8">
        <v>349</v>
      </c>
      <c r="B351" s="9" t="s">
        <v>7</v>
      </c>
      <c r="C351" s="8" t="str">
        <f>"202310212906"</f>
        <v>202310212906</v>
      </c>
      <c r="D351" s="8" t="s">
        <v>357</v>
      </c>
      <c r="E351" s="10">
        <v>0</v>
      </c>
      <c r="F351" s="8" t="s">
        <v>280</v>
      </c>
    </row>
    <row r="352" s="2" customFormat="1" ht="35.1" customHeight="1" spans="1:6">
      <c r="A352" s="8">
        <v>350</v>
      </c>
      <c r="B352" s="9" t="s">
        <v>7</v>
      </c>
      <c r="C352" s="8" t="str">
        <f>"202310211917"</f>
        <v>202310211917</v>
      </c>
      <c r="D352" s="8" t="s">
        <v>358</v>
      </c>
      <c r="E352" s="10">
        <v>0</v>
      </c>
      <c r="F352" s="8" t="s">
        <v>280</v>
      </c>
    </row>
    <row r="353" s="2" customFormat="1" ht="35.1" customHeight="1" spans="1:6">
      <c r="A353" s="8">
        <v>351</v>
      </c>
      <c r="B353" s="9" t="s">
        <v>7</v>
      </c>
      <c r="C353" s="8" t="str">
        <f>"202310213023"</f>
        <v>202310213023</v>
      </c>
      <c r="D353" s="8" t="s">
        <v>359</v>
      </c>
      <c r="E353" s="10">
        <v>0</v>
      </c>
      <c r="F353" s="8" t="s">
        <v>280</v>
      </c>
    </row>
    <row r="354" s="2" customFormat="1" ht="35.1" customHeight="1" spans="1:6">
      <c r="A354" s="8">
        <v>352</v>
      </c>
      <c r="B354" s="9" t="s">
        <v>7</v>
      </c>
      <c r="C354" s="8" t="str">
        <f>"202310213206"</f>
        <v>202310213206</v>
      </c>
      <c r="D354" s="8" t="s">
        <v>360</v>
      </c>
      <c r="E354" s="10">
        <v>0</v>
      </c>
      <c r="F354" s="8" t="s">
        <v>280</v>
      </c>
    </row>
    <row r="355" s="2" customFormat="1" ht="35.1" customHeight="1" spans="1:6">
      <c r="A355" s="8">
        <v>353</v>
      </c>
      <c r="B355" s="9" t="s">
        <v>7</v>
      </c>
      <c r="C355" s="8" t="str">
        <f>"202310213422"</f>
        <v>202310213422</v>
      </c>
      <c r="D355" s="8" t="s">
        <v>361</v>
      </c>
      <c r="E355" s="10">
        <v>0</v>
      </c>
      <c r="F355" s="8" t="s">
        <v>280</v>
      </c>
    </row>
    <row r="356" s="2" customFormat="1" ht="35.1" customHeight="1" spans="1:6">
      <c r="A356" s="8">
        <v>354</v>
      </c>
      <c r="B356" s="9" t="s">
        <v>7</v>
      </c>
      <c r="C356" s="8" t="str">
        <f>"202310213311"</f>
        <v>202310213311</v>
      </c>
      <c r="D356" s="8" t="s">
        <v>362</v>
      </c>
      <c r="E356" s="10">
        <v>0</v>
      </c>
      <c r="F356" s="8" t="s">
        <v>280</v>
      </c>
    </row>
    <row r="357" s="2" customFormat="1" ht="35.1" customHeight="1" spans="1:6">
      <c r="A357" s="8">
        <v>355</v>
      </c>
      <c r="B357" s="9" t="s">
        <v>7</v>
      </c>
      <c r="C357" s="8" t="str">
        <f>"202310212813"</f>
        <v>202310212813</v>
      </c>
      <c r="D357" s="8" t="s">
        <v>363</v>
      </c>
      <c r="E357" s="10">
        <v>0</v>
      </c>
      <c r="F357" s="8" t="s">
        <v>280</v>
      </c>
    </row>
    <row r="358" s="2" customFormat="1" ht="35.1" customHeight="1" spans="1:6">
      <c r="A358" s="8">
        <v>356</v>
      </c>
      <c r="B358" s="9" t="s">
        <v>7</v>
      </c>
      <c r="C358" s="8" t="str">
        <f>"202310213107"</f>
        <v>202310213107</v>
      </c>
      <c r="D358" s="8" t="s">
        <v>364</v>
      </c>
      <c r="E358" s="10">
        <v>0</v>
      </c>
      <c r="F358" s="8" t="s">
        <v>280</v>
      </c>
    </row>
    <row r="359" s="2" customFormat="1" ht="35.1" customHeight="1" spans="1:6">
      <c r="A359" s="8">
        <v>357</v>
      </c>
      <c r="B359" s="9" t="s">
        <v>7</v>
      </c>
      <c r="C359" s="8" t="str">
        <f>"202310213529"</f>
        <v>202310213529</v>
      </c>
      <c r="D359" s="8" t="s">
        <v>365</v>
      </c>
      <c r="E359" s="10">
        <v>0</v>
      </c>
      <c r="F359" s="8" t="s">
        <v>280</v>
      </c>
    </row>
    <row r="360" s="2" customFormat="1" ht="35.1" customHeight="1" spans="1:6">
      <c r="A360" s="8">
        <v>358</v>
      </c>
      <c r="B360" s="9" t="s">
        <v>7</v>
      </c>
      <c r="C360" s="8" t="str">
        <f>"202310213528"</f>
        <v>202310213528</v>
      </c>
      <c r="D360" s="8" t="s">
        <v>366</v>
      </c>
      <c r="E360" s="10">
        <v>0</v>
      </c>
      <c r="F360" s="8" t="s">
        <v>280</v>
      </c>
    </row>
    <row r="361" s="2" customFormat="1" ht="35.1" customHeight="1" spans="1:6">
      <c r="A361" s="8">
        <v>359</v>
      </c>
      <c r="B361" s="9" t="s">
        <v>7</v>
      </c>
      <c r="C361" s="8" t="str">
        <f>"202310212809"</f>
        <v>202310212809</v>
      </c>
      <c r="D361" s="8" t="s">
        <v>367</v>
      </c>
      <c r="E361" s="10">
        <v>0</v>
      </c>
      <c r="F361" s="8" t="s">
        <v>280</v>
      </c>
    </row>
    <row r="362" s="2" customFormat="1" ht="35.1" customHeight="1" spans="1:6">
      <c r="A362" s="8">
        <v>360</v>
      </c>
      <c r="B362" s="9" t="s">
        <v>7</v>
      </c>
      <c r="C362" s="8" t="str">
        <f>"202310213302"</f>
        <v>202310213302</v>
      </c>
      <c r="D362" s="8" t="s">
        <v>368</v>
      </c>
      <c r="E362" s="10">
        <v>0</v>
      </c>
      <c r="F362" s="8" t="s">
        <v>280</v>
      </c>
    </row>
    <row r="363" s="2" customFormat="1" ht="35.1" customHeight="1" spans="1:6">
      <c r="A363" s="8">
        <v>361</v>
      </c>
      <c r="B363" s="9" t="s">
        <v>7</v>
      </c>
      <c r="C363" s="8" t="str">
        <f>"202310213204"</f>
        <v>202310213204</v>
      </c>
      <c r="D363" s="8" t="s">
        <v>369</v>
      </c>
      <c r="E363" s="10">
        <v>0</v>
      </c>
      <c r="F363" s="8" t="s">
        <v>280</v>
      </c>
    </row>
    <row r="364" s="2" customFormat="1" ht="35.1" customHeight="1" spans="1:6">
      <c r="A364" s="8">
        <v>362</v>
      </c>
      <c r="B364" s="9" t="s">
        <v>7</v>
      </c>
      <c r="C364" s="8" t="str">
        <f>"202310211923"</f>
        <v>202310211923</v>
      </c>
      <c r="D364" s="8" t="s">
        <v>370</v>
      </c>
      <c r="E364" s="10">
        <v>0</v>
      </c>
      <c r="F364" s="8" t="s">
        <v>280</v>
      </c>
    </row>
    <row r="365" s="2" customFormat="1" ht="35.1" customHeight="1" spans="1:6">
      <c r="A365" s="8">
        <v>363</v>
      </c>
      <c r="B365" s="9" t="s">
        <v>7</v>
      </c>
      <c r="C365" s="8" t="str">
        <f>"202310211827"</f>
        <v>202310211827</v>
      </c>
      <c r="D365" s="8" t="s">
        <v>371</v>
      </c>
      <c r="E365" s="10">
        <v>0</v>
      </c>
      <c r="F365" s="8" t="s">
        <v>280</v>
      </c>
    </row>
    <row r="366" s="2" customFormat="1" ht="35.1" customHeight="1" spans="1:6">
      <c r="A366" s="8">
        <v>364</v>
      </c>
      <c r="B366" s="9" t="s">
        <v>7</v>
      </c>
      <c r="C366" s="8" t="str">
        <f>"202310211520"</f>
        <v>202310211520</v>
      </c>
      <c r="D366" s="8" t="s">
        <v>372</v>
      </c>
      <c r="E366" s="10">
        <v>0</v>
      </c>
      <c r="F366" s="8" t="s">
        <v>280</v>
      </c>
    </row>
    <row r="367" s="2" customFormat="1" ht="35.1" customHeight="1" spans="1:6">
      <c r="A367" s="8">
        <v>365</v>
      </c>
      <c r="B367" s="9" t="s">
        <v>7</v>
      </c>
      <c r="C367" s="8" t="str">
        <f>"202310213511"</f>
        <v>202310213511</v>
      </c>
      <c r="D367" s="8" t="s">
        <v>373</v>
      </c>
      <c r="E367" s="10">
        <v>0</v>
      </c>
      <c r="F367" s="8" t="s">
        <v>280</v>
      </c>
    </row>
    <row r="368" s="2" customFormat="1" ht="35.1" customHeight="1" spans="1:6">
      <c r="A368" s="8">
        <v>366</v>
      </c>
      <c r="B368" s="9" t="s">
        <v>7</v>
      </c>
      <c r="C368" s="8" t="str">
        <f>"202310213506"</f>
        <v>202310213506</v>
      </c>
      <c r="D368" s="8" t="s">
        <v>374</v>
      </c>
      <c r="E368" s="10">
        <v>0</v>
      </c>
      <c r="F368" s="8" t="s">
        <v>280</v>
      </c>
    </row>
    <row r="369" s="2" customFormat="1" ht="35.1" customHeight="1" spans="1:6">
      <c r="A369" s="8">
        <v>367</v>
      </c>
      <c r="B369" s="9" t="s">
        <v>7</v>
      </c>
      <c r="C369" s="8" t="str">
        <f>"202310211922"</f>
        <v>202310211922</v>
      </c>
      <c r="D369" s="8" t="s">
        <v>375</v>
      </c>
      <c r="E369" s="10">
        <v>0</v>
      </c>
      <c r="F369" s="8" t="s">
        <v>280</v>
      </c>
    </row>
    <row r="370" s="2" customFormat="1" ht="35.1" customHeight="1" spans="1:6">
      <c r="A370" s="8">
        <v>368</v>
      </c>
      <c r="B370" s="9" t="s">
        <v>7</v>
      </c>
      <c r="C370" s="8" t="str">
        <f>"202310212422"</f>
        <v>202310212422</v>
      </c>
      <c r="D370" s="8" t="s">
        <v>376</v>
      </c>
      <c r="E370" s="10">
        <v>0</v>
      </c>
      <c r="F370" s="8" t="s">
        <v>280</v>
      </c>
    </row>
    <row r="371" s="2" customFormat="1" ht="35.1" customHeight="1" spans="1:6">
      <c r="A371" s="8">
        <v>369</v>
      </c>
      <c r="B371" s="9" t="s">
        <v>7</v>
      </c>
      <c r="C371" s="8" t="str">
        <f>"202310212412"</f>
        <v>202310212412</v>
      </c>
      <c r="D371" s="8" t="s">
        <v>377</v>
      </c>
      <c r="E371" s="10">
        <v>0</v>
      </c>
      <c r="F371" s="8" t="s">
        <v>280</v>
      </c>
    </row>
    <row r="372" s="2" customFormat="1" ht="35.1" customHeight="1" spans="1:6">
      <c r="A372" s="8">
        <v>370</v>
      </c>
      <c r="B372" s="9" t="s">
        <v>7</v>
      </c>
      <c r="C372" s="8" t="str">
        <f>"202310212512"</f>
        <v>202310212512</v>
      </c>
      <c r="D372" s="8" t="s">
        <v>378</v>
      </c>
      <c r="E372" s="10">
        <v>0</v>
      </c>
      <c r="F372" s="8" t="s">
        <v>280</v>
      </c>
    </row>
    <row r="373" s="2" customFormat="1" ht="35.1" customHeight="1" spans="1:6">
      <c r="A373" s="8">
        <v>371</v>
      </c>
      <c r="B373" s="9" t="s">
        <v>7</v>
      </c>
      <c r="C373" s="8" t="str">
        <f>"202310212209"</f>
        <v>202310212209</v>
      </c>
      <c r="D373" s="8" t="s">
        <v>379</v>
      </c>
      <c r="E373" s="10">
        <v>0</v>
      </c>
      <c r="F373" s="8" t="s">
        <v>280</v>
      </c>
    </row>
    <row r="374" s="2" customFormat="1" ht="35.1" customHeight="1" spans="1:6">
      <c r="A374" s="8">
        <v>372</v>
      </c>
      <c r="B374" s="9" t="s">
        <v>7</v>
      </c>
      <c r="C374" s="8" t="str">
        <f>"202310211515"</f>
        <v>202310211515</v>
      </c>
      <c r="D374" s="8" t="s">
        <v>380</v>
      </c>
      <c r="E374" s="10">
        <v>0</v>
      </c>
      <c r="F374" s="8" t="s">
        <v>280</v>
      </c>
    </row>
    <row r="375" s="2" customFormat="1" ht="35.1" customHeight="1" spans="1:6">
      <c r="A375" s="8">
        <v>373</v>
      </c>
      <c r="B375" s="9" t="s">
        <v>7</v>
      </c>
      <c r="C375" s="8" t="str">
        <f>"202310213201"</f>
        <v>202310213201</v>
      </c>
      <c r="D375" s="8" t="s">
        <v>381</v>
      </c>
      <c r="E375" s="10">
        <v>0</v>
      </c>
      <c r="F375" s="8" t="s">
        <v>280</v>
      </c>
    </row>
    <row r="376" s="2" customFormat="1" ht="35.1" customHeight="1" spans="1:6">
      <c r="A376" s="8">
        <v>374</v>
      </c>
      <c r="B376" s="9" t="s">
        <v>7</v>
      </c>
      <c r="C376" s="8" t="str">
        <f>"202310212723"</f>
        <v>202310212723</v>
      </c>
      <c r="D376" s="8" t="s">
        <v>382</v>
      </c>
      <c r="E376" s="10">
        <v>0</v>
      </c>
      <c r="F376" s="8" t="s">
        <v>280</v>
      </c>
    </row>
    <row r="377" s="2" customFormat="1" ht="35.1" customHeight="1" spans="1:6">
      <c r="A377" s="8">
        <v>375</v>
      </c>
      <c r="B377" s="9" t="s">
        <v>7</v>
      </c>
      <c r="C377" s="8" t="str">
        <f>"202310211526"</f>
        <v>202310211526</v>
      </c>
      <c r="D377" s="8" t="s">
        <v>383</v>
      </c>
      <c r="E377" s="10">
        <v>0</v>
      </c>
      <c r="F377" s="8" t="s">
        <v>280</v>
      </c>
    </row>
    <row r="378" s="2" customFormat="1" ht="35.1" customHeight="1" spans="1:6">
      <c r="A378" s="8">
        <v>376</v>
      </c>
      <c r="B378" s="9" t="s">
        <v>7</v>
      </c>
      <c r="C378" s="8" t="str">
        <f>"202310213301"</f>
        <v>202310213301</v>
      </c>
      <c r="D378" s="8" t="s">
        <v>384</v>
      </c>
      <c r="E378" s="10">
        <v>0</v>
      </c>
      <c r="F378" s="8" t="s">
        <v>280</v>
      </c>
    </row>
    <row r="379" s="2" customFormat="1" ht="35.1" customHeight="1" spans="1:6">
      <c r="A379" s="8">
        <v>377</v>
      </c>
      <c r="B379" s="9" t="s">
        <v>7</v>
      </c>
      <c r="C379" s="8" t="str">
        <f>"202310211429"</f>
        <v>202310211429</v>
      </c>
      <c r="D379" s="8" t="s">
        <v>385</v>
      </c>
      <c r="E379" s="10">
        <v>0</v>
      </c>
      <c r="F379" s="8" t="s">
        <v>280</v>
      </c>
    </row>
    <row r="380" s="2" customFormat="1" ht="35.1" customHeight="1" spans="1:6">
      <c r="A380" s="8">
        <v>378</v>
      </c>
      <c r="B380" s="9" t="s">
        <v>7</v>
      </c>
      <c r="C380" s="8" t="str">
        <f>"202310213523"</f>
        <v>202310213523</v>
      </c>
      <c r="D380" s="8" t="s">
        <v>386</v>
      </c>
      <c r="E380" s="10">
        <v>0</v>
      </c>
      <c r="F380" s="8" t="s">
        <v>280</v>
      </c>
    </row>
    <row r="381" s="2" customFormat="1" ht="35.1" customHeight="1" spans="1:6">
      <c r="A381" s="8">
        <v>379</v>
      </c>
      <c r="B381" s="9" t="s">
        <v>7</v>
      </c>
      <c r="C381" s="8" t="str">
        <f>"202310212206"</f>
        <v>202310212206</v>
      </c>
      <c r="D381" s="8" t="s">
        <v>387</v>
      </c>
      <c r="E381" s="10">
        <v>0</v>
      </c>
      <c r="F381" s="8" t="s">
        <v>280</v>
      </c>
    </row>
    <row r="382" s="2" customFormat="1" ht="35.1" customHeight="1" spans="1:6">
      <c r="A382" s="8">
        <v>380</v>
      </c>
      <c r="B382" s="9" t="s">
        <v>7</v>
      </c>
      <c r="C382" s="8" t="str">
        <f>"202310212905"</f>
        <v>202310212905</v>
      </c>
      <c r="D382" s="8" t="s">
        <v>388</v>
      </c>
      <c r="E382" s="10">
        <v>0</v>
      </c>
      <c r="F382" s="8" t="s">
        <v>280</v>
      </c>
    </row>
    <row r="383" s="2" customFormat="1" ht="35.1" customHeight="1" spans="1:6">
      <c r="A383" s="8">
        <v>381</v>
      </c>
      <c r="B383" s="9" t="s">
        <v>7</v>
      </c>
      <c r="C383" s="8" t="str">
        <f>"202310213320"</f>
        <v>202310213320</v>
      </c>
      <c r="D383" s="8" t="s">
        <v>389</v>
      </c>
      <c r="E383" s="10">
        <v>0</v>
      </c>
      <c r="F383" s="8" t="s">
        <v>280</v>
      </c>
    </row>
    <row r="384" s="2" customFormat="1" ht="35.1" customHeight="1" spans="1:6">
      <c r="A384" s="8">
        <v>382</v>
      </c>
      <c r="B384" s="9" t="s">
        <v>7</v>
      </c>
      <c r="C384" s="8" t="str">
        <f>"202310212109"</f>
        <v>202310212109</v>
      </c>
      <c r="D384" s="8" t="s">
        <v>390</v>
      </c>
      <c r="E384" s="10">
        <v>0</v>
      </c>
      <c r="F384" s="8" t="s">
        <v>280</v>
      </c>
    </row>
    <row r="385" s="2" customFormat="1" ht="35.1" customHeight="1" spans="1:6">
      <c r="A385" s="8">
        <v>383</v>
      </c>
      <c r="B385" s="9" t="s">
        <v>7</v>
      </c>
      <c r="C385" s="8" t="str">
        <f>"202310212620"</f>
        <v>202310212620</v>
      </c>
      <c r="D385" s="8" t="s">
        <v>391</v>
      </c>
      <c r="E385" s="10">
        <v>0</v>
      </c>
      <c r="F385" s="8" t="s">
        <v>280</v>
      </c>
    </row>
    <row r="386" s="2" customFormat="1" ht="35.1" customHeight="1" spans="1:6">
      <c r="A386" s="8">
        <v>384</v>
      </c>
      <c r="B386" s="9" t="s">
        <v>7</v>
      </c>
      <c r="C386" s="8" t="str">
        <f>"202310213105"</f>
        <v>202310213105</v>
      </c>
      <c r="D386" s="8" t="s">
        <v>392</v>
      </c>
      <c r="E386" s="10">
        <v>0</v>
      </c>
      <c r="F386" s="8" t="s">
        <v>280</v>
      </c>
    </row>
    <row r="387" s="2" customFormat="1" ht="35.1" customHeight="1" spans="1:6">
      <c r="A387" s="8">
        <v>385</v>
      </c>
      <c r="B387" s="9" t="s">
        <v>7</v>
      </c>
      <c r="C387" s="8" t="str">
        <f>"202310212308"</f>
        <v>202310212308</v>
      </c>
      <c r="D387" s="8" t="s">
        <v>393</v>
      </c>
      <c r="E387" s="10">
        <v>0</v>
      </c>
      <c r="F387" s="8" t="s">
        <v>280</v>
      </c>
    </row>
    <row r="388" s="2" customFormat="1" ht="35.1" customHeight="1" spans="1:6">
      <c r="A388" s="8">
        <v>386</v>
      </c>
      <c r="B388" s="9" t="s">
        <v>7</v>
      </c>
      <c r="C388" s="8" t="str">
        <f>"202310212119"</f>
        <v>202310212119</v>
      </c>
      <c r="D388" s="8" t="s">
        <v>394</v>
      </c>
      <c r="E388" s="10">
        <v>0</v>
      </c>
      <c r="F388" s="8" t="s">
        <v>280</v>
      </c>
    </row>
    <row r="389" s="2" customFormat="1" ht="35.1" customHeight="1" spans="1:6">
      <c r="A389" s="8">
        <v>387</v>
      </c>
      <c r="B389" s="9" t="s">
        <v>7</v>
      </c>
      <c r="C389" s="8" t="str">
        <f>"202310211402"</f>
        <v>202310211402</v>
      </c>
      <c r="D389" s="8" t="s">
        <v>395</v>
      </c>
      <c r="E389" s="10">
        <v>0</v>
      </c>
      <c r="F389" s="8" t="s">
        <v>280</v>
      </c>
    </row>
    <row r="390" s="2" customFormat="1" ht="35.1" customHeight="1" spans="1:6">
      <c r="A390" s="8">
        <v>388</v>
      </c>
      <c r="B390" s="9" t="s">
        <v>7</v>
      </c>
      <c r="C390" s="8" t="str">
        <f>"202310211907"</f>
        <v>202310211907</v>
      </c>
      <c r="D390" s="8" t="s">
        <v>396</v>
      </c>
      <c r="E390" s="10">
        <v>0</v>
      </c>
      <c r="F390" s="8" t="s">
        <v>280</v>
      </c>
    </row>
    <row r="391" s="2" customFormat="1" ht="35.1" customHeight="1" spans="1:6">
      <c r="A391" s="8">
        <v>389</v>
      </c>
      <c r="B391" s="9" t="s">
        <v>7</v>
      </c>
      <c r="C391" s="8" t="str">
        <f>"202310212417"</f>
        <v>202310212417</v>
      </c>
      <c r="D391" s="8" t="s">
        <v>397</v>
      </c>
      <c r="E391" s="10">
        <v>0</v>
      </c>
      <c r="F391" s="8" t="s">
        <v>280</v>
      </c>
    </row>
    <row r="392" s="2" customFormat="1" ht="35.1" customHeight="1" spans="1:6">
      <c r="A392" s="8">
        <v>390</v>
      </c>
      <c r="B392" s="9" t="s">
        <v>7</v>
      </c>
      <c r="C392" s="8" t="str">
        <f>"202310211927"</f>
        <v>202310211927</v>
      </c>
      <c r="D392" s="8" t="s">
        <v>398</v>
      </c>
      <c r="E392" s="10">
        <v>0</v>
      </c>
      <c r="F392" s="8" t="s">
        <v>280</v>
      </c>
    </row>
    <row r="393" s="2" customFormat="1" ht="35.1" customHeight="1" spans="1:6">
      <c r="A393" s="8">
        <v>391</v>
      </c>
      <c r="B393" s="9" t="s">
        <v>7</v>
      </c>
      <c r="C393" s="8" t="str">
        <f>"202310213211"</f>
        <v>202310213211</v>
      </c>
      <c r="D393" s="8" t="s">
        <v>399</v>
      </c>
      <c r="E393" s="10">
        <v>0</v>
      </c>
      <c r="F393" s="8" t="s">
        <v>280</v>
      </c>
    </row>
    <row r="394" s="2" customFormat="1" ht="35.1" customHeight="1" spans="1:6">
      <c r="A394" s="8">
        <v>392</v>
      </c>
      <c r="B394" s="9" t="s">
        <v>7</v>
      </c>
      <c r="C394" s="8" t="str">
        <f>"202310212621"</f>
        <v>202310212621</v>
      </c>
      <c r="D394" s="8" t="s">
        <v>400</v>
      </c>
      <c r="E394" s="10">
        <v>0</v>
      </c>
      <c r="F394" s="8" t="s">
        <v>280</v>
      </c>
    </row>
    <row r="395" s="2" customFormat="1" ht="35.1" customHeight="1" spans="1:6">
      <c r="A395" s="8">
        <v>393</v>
      </c>
      <c r="B395" s="9" t="s">
        <v>7</v>
      </c>
      <c r="C395" s="8" t="str">
        <f>"202310212004"</f>
        <v>202310212004</v>
      </c>
      <c r="D395" s="8" t="s">
        <v>401</v>
      </c>
      <c r="E395" s="10">
        <v>0</v>
      </c>
      <c r="F395" s="8" t="s">
        <v>280</v>
      </c>
    </row>
    <row r="396" s="2" customFormat="1" ht="35.1" customHeight="1" spans="1:6">
      <c r="A396" s="8">
        <v>394</v>
      </c>
      <c r="B396" s="9" t="s">
        <v>7</v>
      </c>
      <c r="C396" s="8" t="str">
        <f>"202310211518"</f>
        <v>202310211518</v>
      </c>
      <c r="D396" s="8" t="s">
        <v>402</v>
      </c>
      <c r="E396" s="10">
        <v>0</v>
      </c>
      <c r="F396" s="8" t="s">
        <v>280</v>
      </c>
    </row>
    <row r="397" s="2" customFormat="1" ht="35.1" customHeight="1" spans="1:6">
      <c r="A397" s="8">
        <v>395</v>
      </c>
      <c r="B397" s="9" t="s">
        <v>7</v>
      </c>
      <c r="C397" s="8" t="str">
        <f>"202310213007"</f>
        <v>202310213007</v>
      </c>
      <c r="D397" s="8" t="s">
        <v>403</v>
      </c>
      <c r="E397" s="10">
        <v>0</v>
      </c>
      <c r="F397" s="8" t="s">
        <v>280</v>
      </c>
    </row>
    <row r="398" s="2" customFormat="1" ht="35.1" customHeight="1" spans="1:6">
      <c r="A398" s="8">
        <v>396</v>
      </c>
      <c r="B398" s="9" t="s">
        <v>7</v>
      </c>
      <c r="C398" s="8" t="str">
        <f>"202310213518"</f>
        <v>202310213518</v>
      </c>
      <c r="D398" s="8" t="s">
        <v>404</v>
      </c>
      <c r="E398" s="10">
        <v>0</v>
      </c>
      <c r="F398" s="8" t="s">
        <v>280</v>
      </c>
    </row>
    <row r="399" s="2" customFormat="1" ht="35.1" customHeight="1" spans="1:6">
      <c r="A399" s="8">
        <v>397</v>
      </c>
      <c r="B399" s="9" t="s">
        <v>7</v>
      </c>
      <c r="C399" s="8" t="str">
        <f>"202310212207"</f>
        <v>202310212207</v>
      </c>
      <c r="D399" s="8" t="s">
        <v>405</v>
      </c>
      <c r="E399" s="10">
        <v>0</v>
      </c>
      <c r="F399" s="8" t="s">
        <v>280</v>
      </c>
    </row>
    <row r="400" s="2" customFormat="1" ht="35.1" customHeight="1" spans="1:6">
      <c r="A400" s="8">
        <v>398</v>
      </c>
      <c r="B400" s="9" t="s">
        <v>7</v>
      </c>
      <c r="C400" s="8" t="str">
        <f>"202310212922"</f>
        <v>202310212922</v>
      </c>
      <c r="D400" s="8" t="s">
        <v>406</v>
      </c>
      <c r="E400" s="10">
        <v>0</v>
      </c>
      <c r="F400" s="8" t="s">
        <v>280</v>
      </c>
    </row>
    <row r="401" s="2" customFormat="1" ht="35.1" customHeight="1" spans="1:6">
      <c r="A401" s="8">
        <v>399</v>
      </c>
      <c r="B401" s="9" t="s">
        <v>7</v>
      </c>
      <c r="C401" s="8" t="str">
        <f>"202310212416"</f>
        <v>202310212416</v>
      </c>
      <c r="D401" s="8" t="s">
        <v>407</v>
      </c>
      <c r="E401" s="10">
        <v>0</v>
      </c>
      <c r="F401" s="8" t="s">
        <v>280</v>
      </c>
    </row>
    <row r="402" s="2" customFormat="1" ht="35.1" customHeight="1" spans="1:6">
      <c r="A402" s="8">
        <v>400</v>
      </c>
      <c r="B402" s="9" t="s">
        <v>7</v>
      </c>
      <c r="C402" s="8" t="str">
        <f>"202310211409"</f>
        <v>202310211409</v>
      </c>
      <c r="D402" s="8" t="s">
        <v>408</v>
      </c>
      <c r="E402" s="10">
        <v>0</v>
      </c>
      <c r="F402" s="8" t="s">
        <v>280</v>
      </c>
    </row>
    <row r="403" s="2" customFormat="1" ht="35.1" customHeight="1" spans="1:6">
      <c r="A403" s="8">
        <v>401</v>
      </c>
      <c r="B403" s="9" t="s">
        <v>7</v>
      </c>
      <c r="C403" s="8" t="str">
        <f>"202310213210"</f>
        <v>202310213210</v>
      </c>
      <c r="D403" s="8" t="s">
        <v>409</v>
      </c>
      <c r="E403" s="10">
        <v>0</v>
      </c>
      <c r="F403" s="8" t="s">
        <v>280</v>
      </c>
    </row>
    <row r="404" s="2" customFormat="1" ht="35.1" customHeight="1" spans="1:6">
      <c r="A404" s="8">
        <v>402</v>
      </c>
      <c r="B404" s="9" t="s">
        <v>7</v>
      </c>
      <c r="C404" s="8" t="str">
        <f>"202310212506"</f>
        <v>202310212506</v>
      </c>
      <c r="D404" s="8" t="s">
        <v>410</v>
      </c>
      <c r="E404" s="10">
        <v>0</v>
      </c>
      <c r="F404" s="8" t="s">
        <v>280</v>
      </c>
    </row>
    <row r="405" s="2" customFormat="1" ht="35.1" customHeight="1" spans="1:6">
      <c r="A405" s="8">
        <v>403</v>
      </c>
      <c r="B405" s="9" t="s">
        <v>7</v>
      </c>
      <c r="C405" s="8" t="str">
        <f>"202310213524"</f>
        <v>202310213524</v>
      </c>
      <c r="D405" s="8" t="s">
        <v>411</v>
      </c>
      <c r="E405" s="10">
        <v>0</v>
      </c>
      <c r="F405" s="8" t="s">
        <v>280</v>
      </c>
    </row>
    <row r="406" s="2" customFormat="1" ht="35.1" customHeight="1" spans="1:6">
      <c r="A406" s="8">
        <v>404</v>
      </c>
      <c r="B406" s="9" t="s">
        <v>7</v>
      </c>
      <c r="C406" s="8" t="str">
        <f>"202310212303"</f>
        <v>202310212303</v>
      </c>
      <c r="D406" s="8" t="s">
        <v>412</v>
      </c>
      <c r="E406" s="10">
        <v>0</v>
      </c>
      <c r="F406" s="8" t="s">
        <v>280</v>
      </c>
    </row>
    <row r="407" s="2" customFormat="1" ht="35.1" customHeight="1" spans="1:6">
      <c r="A407" s="8">
        <v>405</v>
      </c>
      <c r="B407" s="9" t="s">
        <v>7</v>
      </c>
      <c r="C407" s="8" t="str">
        <f>"202310211701"</f>
        <v>202310211701</v>
      </c>
      <c r="D407" s="8" t="s">
        <v>413</v>
      </c>
      <c r="E407" s="10">
        <v>0</v>
      </c>
      <c r="F407" s="8" t="s">
        <v>280</v>
      </c>
    </row>
    <row r="408" s="2" customFormat="1" ht="35.1" customHeight="1" spans="1:6">
      <c r="A408" s="8">
        <v>406</v>
      </c>
      <c r="B408" s="9" t="s">
        <v>7</v>
      </c>
      <c r="C408" s="8" t="str">
        <f>"202310212014"</f>
        <v>202310212014</v>
      </c>
      <c r="D408" s="8" t="s">
        <v>414</v>
      </c>
      <c r="E408" s="10">
        <v>0</v>
      </c>
      <c r="F408" s="8" t="s">
        <v>280</v>
      </c>
    </row>
    <row r="409" s="2" customFormat="1" ht="35.1" customHeight="1" spans="1:6">
      <c r="A409" s="8">
        <v>407</v>
      </c>
      <c r="B409" s="9" t="s">
        <v>7</v>
      </c>
      <c r="C409" s="8" t="str">
        <f>"202310212123"</f>
        <v>202310212123</v>
      </c>
      <c r="D409" s="8" t="s">
        <v>415</v>
      </c>
      <c r="E409" s="10">
        <v>0</v>
      </c>
      <c r="F409" s="8" t="s">
        <v>280</v>
      </c>
    </row>
    <row r="410" s="2" customFormat="1" ht="35.1" customHeight="1" spans="1:6">
      <c r="A410" s="8">
        <v>408</v>
      </c>
      <c r="B410" s="9" t="s">
        <v>7</v>
      </c>
      <c r="C410" s="8" t="str">
        <f>"202310213011"</f>
        <v>202310213011</v>
      </c>
      <c r="D410" s="8" t="s">
        <v>416</v>
      </c>
      <c r="E410" s="10">
        <v>0</v>
      </c>
      <c r="F410" s="8" t="s">
        <v>280</v>
      </c>
    </row>
    <row r="411" s="2" customFormat="1" ht="35.1" customHeight="1" spans="1:6">
      <c r="A411" s="8">
        <v>409</v>
      </c>
      <c r="B411" s="9" t="s">
        <v>7</v>
      </c>
      <c r="C411" s="8" t="str">
        <f>"202310212903"</f>
        <v>202310212903</v>
      </c>
      <c r="D411" s="8" t="s">
        <v>417</v>
      </c>
      <c r="E411" s="10">
        <v>0</v>
      </c>
      <c r="F411" s="8" t="s">
        <v>280</v>
      </c>
    </row>
    <row r="412" s="2" customFormat="1" ht="35.1" customHeight="1" spans="1:6">
      <c r="A412" s="8">
        <v>410</v>
      </c>
      <c r="B412" s="9" t="s">
        <v>7</v>
      </c>
      <c r="C412" s="8" t="str">
        <f>"202310213410"</f>
        <v>202310213410</v>
      </c>
      <c r="D412" s="8" t="s">
        <v>418</v>
      </c>
      <c r="E412" s="10">
        <v>0</v>
      </c>
      <c r="F412" s="8" t="s">
        <v>280</v>
      </c>
    </row>
    <row r="413" s="2" customFormat="1" ht="35.1" customHeight="1" spans="1:6">
      <c r="A413" s="8">
        <v>411</v>
      </c>
      <c r="B413" s="9" t="s">
        <v>7</v>
      </c>
      <c r="C413" s="8" t="str">
        <f>"202310212820"</f>
        <v>202310212820</v>
      </c>
      <c r="D413" s="8" t="s">
        <v>419</v>
      </c>
      <c r="E413" s="10">
        <v>0</v>
      </c>
      <c r="F413" s="8" t="s">
        <v>280</v>
      </c>
    </row>
    <row r="414" s="2" customFormat="1" ht="35.1" customHeight="1" spans="1:6">
      <c r="A414" s="8">
        <v>412</v>
      </c>
      <c r="B414" s="9" t="s">
        <v>7</v>
      </c>
      <c r="C414" s="8" t="str">
        <f>"202310213117"</f>
        <v>202310213117</v>
      </c>
      <c r="D414" s="8" t="s">
        <v>420</v>
      </c>
      <c r="E414" s="10">
        <v>0</v>
      </c>
      <c r="F414" s="8" t="s">
        <v>280</v>
      </c>
    </row>
    <row r="415" s="2" customFormat="1" ht="35.1" customHeight="1" spans="1:6">
      <c r="A415" s="8">
        <v>413</v>
      </c>
      <c r="B415" s="9" t="s">
        <v>7</v>
      </c>
      <c r="C415" s="8" t="str">
        <f>"202310212522"</f>
        <v>202310212522</v>
      </c>
      <c r="D415" s="8" t="s">
        <v>421</v>
      </c>
      <c r="E415" s="10">
        <v>0</v>
      </c>
      <c r="F415" s="8" t="s">
        <v>280</v>
      </c>
    </row>
    <row r="416" s="2" customFormat="1" ht="35.1" customHeight="1" spans="1:6">
      <c r="A416" s="8">
        <v>414</v>
      </c>
      <c r="B416" s="9" t="s">
        <v>7</v>
      </c>
      <c r="C416" s="8" t="str">
        <f>"202310211708"</f>
        <v>202310211708</v>
      </c>
      <c r="D416" s="8" t="s">
        <v>422</v>
      </c>
      <c r="E416" s="10">
        <v>0</v>
      </c>
      <c r="F416" s="8" t="s">
        <v>280</v>
      </c>
    </row>
    <row r="417" s="2" customFormat="1" ht="35.1" customHeight="1" spans="1:6">
      <c r="A417" s="8">
        <v>415</v>
      </c>
      <c r="B417" s="9" t="s">
        <v>7</v>
      </c>
      <c r="C417" s="8" t="str">
        <f>"202310213429"</f>
        <v>202310213429</v>
      </c>
      <c r="D417" s="8" t="s">
        <v>423</v>
      </c>
      <c r="E417" s="10">
        <v>0</v>
      </c>
      <c r="F417" s="8" t="s">
        <v>280</v>
      </c>
    </row>
    <row r="418" s="2" customFormat="1" ht="35.1" customHeight="1" spans="1:6">
      <c r="A418" s="8">
        <v>416</v>
      </c>
      <c r="B418" s="9" t="s">
        <v>7</v>
      </c>
      <c r="C418" s="8" t="str">
        <f>"202310212006"</f>
        <v>202310212006</v>
      </c>
      <c r="D418" s="8" t="s">
        <v>424</v>
      </c>
      <c r="E418" s="10">
        <v>0</v>
      </c>
      <c r="F418" s="8" t="s">
        <v>280</v>
      </c>
    </row>
    <row r="419" s="2" customFormat="1" ht="35.1" customHeight="1" spans="1:6">
      <c r="A419" s="8">
        <v>417</v>
      </c>
      <c r="B419" s="9" t="s">
        <v>7</v>
      </c>
      <c r="C419" s="8" t="str">
        <f>"202310213126"</f>
        <v>202310213126</v>
      </c>
      <c r="D419" s="8" t="s">
        <v>425</v>
      </c>
      <c r="E419" s="10">
        <v>0</v>
      </c>
      <c r="F419" s="8" t="s">
        <v>280</v>
      </c>
    </row>
    <row r="420" s="2" customFormat="1" ht="35.1" customHeight="1" spans="1:6">
      <c r="A420" s="8">
        <v>418</v>
      </c>
      <c r="B420" s="9" t="s">
        <v>7</v>
      </c>
      <c r="C420" s="8" t="str">
        <f>"202310213015"</f>
        <v>202310213015</v>
      </c>
      <c r="D420" s="8" t="s">
        <v>426</v>
      </c>
      <c r="E420" s="10">
        <v>0</v>
      </c>
      <c r="F420" s="8" t="s">
        <v>280</v>
      </c>
    </row>
    <row r="421" s="2" customFormat="1" ht="35.1" customHeight="1" spans="1:6">
      <c r="A421" s="8">
        <v>419</v>
      </c>
      <c r="B421" s="9" t="s">
        <v>7</v>
      </c>
      <c r="C421" s="8" t="str">
        <f>"202310212904"</f>
        <v>202310212904</v>
      </c>
      <c r="D421" s="8" t="s">
        <v>427</v>
      </c>
      <c r="E421" s="10">
        <v>0</v>
      </c>
      <c r="F421" s="8" t="s">
        <v>280</v>
      </c>
    </row>
    <row r="422" s="2" customFormat="1" ht="35.1" customHeight="1" spans="1:6">
      <c r="A422" s="8">
        <v>420</v>
      </c>
      <c r="B422" s="9" t="s">
        <v>7</v>
      </c>
      <c r="C422" s="8" t="str">
        <f>"202310212725"</f>
        <v>202310212725</v>
      </c>
      <c r="D422" s="8" t="s">
        <v>428</v>
      </c>
      <c r="E422" s="10">
        <v>0</v>
      </c>
      <c r="F422" s="8" t="s">
        <v>280</v>
      </c>
    </row>
    <row r="423" s="2" customFormat="1" ht="35.1" customHeight="1" spans="1:6">
      <c r="A423" s="8">
        <v>421</v>
      </c>
      <c r="B423" s="9" t="s">
        <v>7</v>
      </c>
      <c r="C423" s="8" t="str">
        <f>"202310211705"</f>
        <v>202310211705</v>
      </c>
      <c r="D423" s="8" t="s">
        <v>429</v>
      </c>
      <c r="E423" s="10">
        <v>0</v>
      </c>
      <c r="F423" s="8" t="s">
        <v>280</v>
      </c>
    </row>
    <row r="424" s="2" customFormat="1" ht="35.1" customHeight="1" spans="1:6">
      <c r="A424" s="8">
        <v>422</v>
      </c>
      <c r="B424" s="9" t="s">
        <v>7</v>
      </c>
      <c r="C424" s="8" t="str">
        <f>"202310213014"</f>
        <v>202310213014</v>
      </c>
      <c r="D424" s="8" t="s">
        <v>430</v>
      </c>
      <c r="E424" s="10">
        <v>0</v>
      </c>
      <c r="F424" s="8" t="s">
        <v>280</v>
      </c>
    </row>
    <row r="425" s="2" customFormat="1" ht="35.1" customHeight="1" spans="1:6">
      <c r="A425" s="8">
        <v>423</v>
      </c>
      <c r="B425" s="9" t="s">
        <v>7</v>
      </c>
      <c r="C425" s="8" t="str">
        <f>"202310211712"</f>
        <v>202310211712</v>
      </c>
      <c r="D425" s="8" t="s">
        <v>431</v>
      </c>
      <c r="E425" s="10">
        <v>0</v>
      </c>
      <c r="F425" s="8" t="s">
        <v>280</v>
      </c>
    </row>
    <row r="426" s="2" customFormat="1" ht="35.1" customHeight="1" spans="1:6">
      <c r="A426" s="8">
        <v>424</v>
      </c>
      <c r="B426" s="9" t="s">
        <v>7</v>
      </c>
      <c r="C426" s="8" t="str">
        <f>"202310211717"</f>
        <v>202310211717</v>
      </c>
      <c r="D426" s="8" t="s">
        <v>432</v>
      </c>
      <c r="E426" s="10">
        <v>0</v>
      </c>
      <c r="F426" s="8" t="s">
        <v>280</v>
      </c>
    </row>
    <row r="427" s="2" customFormat="1" ht="35.1" customHeight="1" spans="1:6">
      <c r="A427" s="8">
        <v>425</v>
      </c>
      <c r="B427" s="9" t="s">
        <v>7</v>
      </c>
      <c r="C427" s="8" t="str">
        <f>"202310212224"</f>
        <v>202310212224</v>
      </c>
      <c r="D427" s="8" t="s">
        <v>433</v>
      </c>
      <c r="E427" s="10">
        <v>0</v>
      </c>
      <c r="F427" s="8" t="s">
        <v>280</v>
      </c>
    </row>
    <row r="428" s="2" customFormat="1" ht="35.1" customHeight="1" spans="1:6">
      <c r="A428" s="8">
        <v>426</v>
      </c>
      <c r="B428" s="9" t="s">
        <v>7</v>
      </c>
      <c r="C428" s="8" t="str">
        <f>"202310211903"</f>
        <v>202310211903</v>
      </c>
      <c r="D428" s="8" t="s">
        <v>434</v>
      </c>
      <c r="E428" s="10">
        <v>0</v>
      </c>
      <c r="F428" s="8" t="s">
        <v>280</v>
      </c>
    </row>
    <row r="429" s="2" customFormat="1" ht="35.1" customHeight="1" spans="1:6">
      <c r="A429" s="8">
        <v>427</v>
      </c>
      <c r="B429" s="9" t="s">
        <v>7</v>
      </c>
      <c r="C429" s="8" t="str">
        <f>"202310211621"</f>
        <v>202310211621</v>
      </c>
      <c r="D429" s="8" t="s">
        <v>435</v>
      </c>
      <c r="E429" s="10">
        <v>0</v>
      </c>
      <c r="F429" s="8" t="s">
        <v>280</v>
      </c>
    </row>
    <row r="430" s="2" customFormat="1" ht="35.1" customHeight="1" spans="1:6">
      <c r="A430" s="8">
        <v>428</v>
      </c>
      <c r="B430" s="9" t="s">
        <v>7</v>
      </c>
      <c r="C430" s="8" t="str">
        <f>"202310211414"</f>
        <v>202310211414</v>
      </c>
      <c r="D430" s="8" t="s">
        <v>436</v>
      </c>
      <c r="E430" s="10">
        <v>0</v>
      </c>
      <c r="F430" s="8" t="s">
        <v>280</v>
      </c>
    </row>
    <row r="431" s="2" customFormat="1" ht="35.1" customHeight="1" spans="1:6">
      <c r="A431" s="8">
        <v>429</v>
      </c>
      <c r="B431" s="9" t="s">
        <v>7</v>
      </c>
      <c r="C431" s="8" t="str">
        <f>"202310212910"</f>
        <v>202310212910</v>
      </c>
      <c r="D431" s="8" t="s">
        <v>437</v>
      </c>
      <c r="E431" s="10">
        <v>0</v>
      </c>
      <c r="F431" s="8" t="s">
        <v>280</v>
      </c>
    </row>
    <row r="432" s="2" customFormat="1" ht="35.1" customHeight="1" spans="1:6">
      <c r="A432" s="8">
        <v>430</v>
      </c>
      <c r="B432" s="9" t="s">
        <v>7</v>
      </c>
      <c r="C432" s="8" t="str">
        <f>"202310211924"</f>
        <v>202310211924</v>
      </c>
      <c r="D432" s="8" t="s">
        <v>438</v>
      </c>
      <c r="E432" s="10">
        <v>0</v>
      </c>
      <c r="F432" s="8" t="s">
        <v>280</v>
      </c>
    </row>
    <row r="433" s="2" customFormat="1" ht="35.1" customHeight="1" spans="1:6">
      <c r="A433" s="8">
        <v>431</v>
      </c>
      <c r="B433" s="9" t="s">
        <v>7</v>
      </c>
      <c r="C433" s="8" t="str">
        <f>"202310212929"</f>
        <v>202310212929</v>
      </c>
      <c r="D433" s="8" t="s">
        <v>439</v>
      </c>
      <c r="E433" s="10">
        <v>0</v>
      </c>
      <c r="F433" s="8" t="s">
        <v>280</v>
      </c>
    </row>
    <row r="434" s="2" customFormat="1" ht="35.1" customHeight="1" spans="1:6">
      <c r="A434" s="8">
        <v>432</v>
      </c>
      <c r="B434" s="9" t="s">
        <v>7</v>
      </c>
      <c r="C434" s="8" t="str">
        <f>"202310212318"</f>
        <v>202310212318</v>
      </c>
      <c r="D434" s="8" t="s">
        <v>440</v>
      </c>
      <c r="E434" s="10">
        <v>0</v>
      </c>
      <c r="F434" s="8" t="s">
        <v>280</v>
      </c>
    </row>
    <row r="435" s="2" customFormat="1" ht="35.1" customHeight="1" spans="1:6">
      <c r="A435" s="8">
        <v>433</v>
      </c>
      <c r="B435" s="9" t="s">
        <v>7</v>
      </c>
      <c r="C435" s="8" t="str">
        <f>"202310211617"</f>
        <v>202310211617</v>
      </c>
      <c r="D435" s="8" t="s">
        <v>441</v>
      </c>
      <c r="E435" s="10">
        <v>0</v>
      </c>
      <c r="F435" s="8" t="s">
        <v>280</v>
      </c>
    </row>
    <row r="436" s="2" customFormat="1" ht="35.1" customHeight="1" spans="1:6">
      <c r="A436" s="8">
        <v>434</v>
      </c>
      <c r="B436" s="9" t="s">
        <v>7</v>
      </c>
      <c r="C436" s="8" t="str">
        <f>"202310212017"</f>
        <v>202310212017</v>
      </c>
      <c r="D436" s="8" t="s">
        <v>442</v>
      </c>
      <c r="E436" s="10">
        <v>0</v>
      </c>
      <c r="F436" s="8" t="s">
        <v>280</v>
      </c>
    </row>
    <row r="437" s="2" customFormat="1" ht="35.1" customHeight="1" spans="1:6">
      <c r="A437" s="8">
        <v>435</v>
      </c>
      <c r="B437" s="9" t="s">
        <v>7</v>
      </c>
      <c r="C437" s="8" t="str">
        <f>"202310213106"</f>
        <v>202310213106</v>
      </c>
      <c r="D437" s="8" t="s">
        <v>443</v>
      </c>
      <c r="E437" s="10">
        <v>0</v>
      </c>
      <c r="F437" s="8" t="s">
        <v>280</v>
      </c>
    </row>
    <row r="438" s="2" customFormat="1" ht="35.1" customHeight="1" spans="1:6">
      <c r="A438" s="8">
        <v>436</v>
      </c>
      <c r="B438" s="9" t="s">
        <v>7</v>
      </c>
      <c r="C438" s="8" t="str">
        <f>"202310212420"</f>
        <v>202310212420</v>
      </c>
      <c r="D438" s="8" t="s">
        <v>444</v>
      </c>
      <c r="E438" s="10">
        <v>0</v>
      </c>
      <c r="F438" s="8" t="s">
        <v>280</v>
      </c>
    </row>
    <row r="439" s="2" customFormat="1" ht="35.1" customHeight="1" spans="1:6">
      <c r="A439" s="8">
        <v>437</v>
      </c>
      <c r="B439" s="9" t="s">
        <v>7</v>
      </c>
      <c r="C439" s="8" t="str">
        <f>"202310212107"</f>
        <v>202310212107</v>
      </c>
      <c r="D439" s="8" t="s">
        <v>445</v>
      </c>
      <c r="E439" s="10">
        <v>0</v>
      </c>
      <c r="F439" s="8" t="s">
        <v>280</v>
      </c>
    </row>
    <row r="440" s="2" customFormat="1" ht="35.1" customHeight="1" spans="1:6">
      <c r="A440" s="8">
        <v>438</v>
      </c>
      <c r="B440" s="9" t="s">
        <v>7</v>
      </c>
      <c r="C440" s="8" t="str">
        <f>"202310213208"</f>
        <v>202310213208</v>
      </c>
      <c r="D440" s="8" t="s">
        <v>446</v>
      </c>
      <c r="E440" s="10">
        <v>0</v>
      </c>
      <c r="F440" s="8" t="s">
        <v>280</v>
      </c>
    </row>
    <row r="441" s="2" customFormat="1" ht="35.1" customHeight="1" spans="1:6">
      <c r="A441" s="8">
        <v>439</v>
      </c>
      <c r="B441" s="9" t="s">
        <v>7</v>
      </c>
      <c r="C441" s="8" t="str">
        <f>"202310212508"</f>
        <v>202310212508</v>
      </c>
      <c r="D441" s="8" t="s">
        <v>447</v>
      </c>
      <c r="E441" s="10">
        <v>0</v>
      </c>
      <c r="F441" s="8" t="s">
        <v>280</v>
      </c>
    </row>
    <row r="442" s="2" customFormat="1" ht="35.1" customHeight="1" spans="1:6">
      <c r="A442" s="8">
        <v>440</v>
      </c>
      <c r="B442" s="9" t="s">
        <v>7</v>
      </c>
      <c r="C442" s="8" t="str">
        <f>"202310213104"</f>
        <v>202310213104</v>
      </c>
      <c r="D442" s="8" t="s">
        <v>448</v>
      </c>
      <c r="E442" s="10">
        <v>0</v>
      </c>
      <c r="F442" s="8" t="s">
        <v>280</v>
      </c>
    </row>
    <row r="443" s="2" customFormat="1" ht="35.1" customHeight="1" spans="1:6">
      <c r="A443" s="8">
        <v>441</v>
      </c>
      <c r="B443" s="9" t="s">
        <v>7</v>
      </c>
      <c r="C443" s="8" t="str">
        <f>"202310211930"</f>
        <v>202310211930</v>
      </c>
      <c r="D443" s="8" t="s">
        <v>449</v>
      </c>
      <c r="E443" s="10">
        <v>0</v>
      </c>
      <c r="F443" s="8" t="s">
        <v>280</v>
      </c>
    </row>
    <row r="444" s="2" customFormat="1" ht="35.1" customHeight="1" spans="1:6">
      <c r="A444" s="8">
        <v>442</v>
      </c>
      <c r="B444" s="9" t="s">
        <v>7</v>
      </c>
      <c r="C444" s="8" t="str">
        <f>"202310212324"</f>
        <v>202310212324</v>
      </c>
      <c r="D444" s="8" t="s">
        <v>450</v>
      </c>
      <c r="E444" s="10">
        <v>0</v>
      </c>
      <c r="F444" s="8" t="s">
        <v>280</v>
      </c>
    </row>
    <row r="445" s="2" customFormat="1" ht="35.1" customHeight="1" spans="1:6">
      <c r="A445" s="8">
        <v>443</v>
      </c>
      <c r="B445" s="9" t="s">
        <v>7</v>
      </c>
      <c r="C445" s="8" t="str">
        <f>"202310213605"</f>
        <v>202310213605</v>
      </c>
      <c r="D445" s="8" t="s">
        <v>451</v>
      </c>
      <c r="E445" s="10">
        <v>0</v>
      </c>
      <c r="F445" s="8" t="s">
        <v>280</v>
      </c>
    </row>
    <row r="446" s="2" customFormat="1" ht="35.1" customHeight="1" spans="1:6">
      <c r="A446" s="8">
        <v>444</v>
      </c>
      <c r="B446" s="9" t="s">
        <v>7</v>
      </c>
      <c r="C446" s="8" t="str">
        <f>"202310211916"</f>
        <v>202310211916</v>
      </c>
      <c r="D446" s="8" t="s">
        <v>452</v>
      </c>
      <c r="E446" s="10">
        <v>0</v>
      </c>
      <c r="F446" s="8" t="s">
        <v>280</v>
      </c>
    </row>
    <row r="447" s="2" customFormat="1" ht="35.1" customHeight="1" spans="1:6">
      <c r="A447" s="8">
        <v>445</v>
      </c>
      <c r="B447" s="9" t="s">
        <v>7</v>
      </c>
      <c r="C447" s="8" t="str">
        <f>"202310213025"</f>
        <v>202310213025</v>
      </c>
      <c r="D447" s="8" t="s">
        <v>453</v>
      </c>
      <c r="E447" s="10">
        <v>0</v>
      </c>
      <c r="F447" s="8" t="s">
        <v>280</v>
      </c>
    </row>
    <row r="448" s="2" customFormat="1" ht="35.1" customHeight="1" spans="1:6">
      <c r="A448" s="8">
        <v>446</v>
      </c>
      <c r="B448" s="9" t="s">
        <v>7</v>
      </c>
      <c r="C448" s="8" t="str">
        <f>"202310212419"</f>
        <v>202310212419</v>
      </c>
      <c r="D448" s="8" t="s">
        <v>454</v>
      </c>
      <c r="E448" s="10">
        <v>0</v>
      </c>
      <c r="F448" s="8" t="s">
        <v>280</v>
      </c>
    </row>
    <row r="449" s="2" customFormat="1" ht="35.1" customHeight="1" spans="1:6">
      <c r="A449" s="8">
        <v>447</v>
      </c>
      <c r="B449" s="9" t="s">
        <v>7</v>
      </c>
      <c r="C449" s="8" t="str">
        <f>"202310211810"</f>
        <v>202310211810</v>
      </c>
      <c r="D449" s="8" t="s">
        <v>455</v>
      </c>
      <c r="E449" s="10">
        <v>0</v>
      </c>
      <c r="F449" s="8" t="s">
        <v>280</v>
      </c>
    </row>
    <row r="450" s="2" customFormat="1" ht="35.1" customHeight="1" spans="1:6">
      <c r="A450" s="8">
        <v>448</v>
      </c>
      <c r="B450" s="9" t="s">
        <v>7</v>
      </c>
      <c r="C450" s="8" t="str">
        <f>"202310212704"</f>
        <v>202310212704</v>
      </c>
      <c r="D450" s="8" t="s">
        <v>456</v>
      </c>
      <c r="E450" s="10">
        <v>0</v>
      </c>
      <c r="F450" s="8" t="s">
        <v>280</v>
      </c>
    </row>
    <row r="451" s="2" customFormat="1" ht="35.1" customHeight="1" spans="1:6">
      <c r="A451" s="8">
        <v>449</v>
      </c>
      <c r="B451" s="9" t="s">
        <v>7</v>
      </c>
      <c r="C451" s="8" t="str">
        <f>"202310213221"</f>
        <v>202310213221</v>
      </c>
      <c r="D451" s="8" t="s">
        <v>457</v>
      </c>
      <c r="E451" s="10">
        <v>0</v>
      </c>
      <c r="F451" s="8" t="s">
        <v>280</v>
      </c>
    </row>
    <row r="452" s="2" customFormat="1" ht="35.1" customHeight="1" spans="1:6">
      <c r="A452" s="8">
        <v>450</v>
      </c>
      <c r="B452" s="9" t="s">
        <v>7</v>
      </c>
      <c r="C452" s="8" t="str">
        <f>"202310212423"</f>
        <v>202310212423</v>
      </c>
      <c r="D452" s="8" t="s">
        <v>458</v>
      </c>
      <c r="E452" s="10">
        <v>0</v>
      </c>
      <c r="F452" s="8" t="s">
        <v>280</v>
      </c>
    </row>
    <row r="453" s="2" customFormat="1" ht="35.1" customHeight="1" spans="1:6">
      <c r="A453" s="8">
        <v>451</v>
      </c>
      <c r="B453" s="9" t="s">
        <v>7</v>
      </c>
      <c r="C453" s="8" t="str">
        <f>"202310211809"</f>
        <v>202310211809</v>
      </c>
      <c r="D453" s="8" t="s">
        <v>459</v>
      </c>
      <c r="E453" s="10">
        <v>0</v>
      </c>
      <c r="F453" s="8" t="s">
        <v>280</v>
      </c>
    </row>
    <row r="454" s="2" customFormat="1" ht="35.1" customHeight="1" spans="1:6">
      <c r="A454" s="8">
        <v>452</v>
      </c>
      <c r="B454" s="9" t="s">
        <v>7</v>
      </c>
      <c r="C454" s="8" t="str">
        <f>"202310213509"</f>
        <v>202310213509</v>
      </c>
      <c r="D454" s="8" t="s">
        <v>460</v>
      </c>
      <c r="E454" s="10">
        <v>0</v>
      </c>
      <c r="F454" s="8" t="s">
        <v>280</v>
      </c>
    </row>
    <row r="455" s="2" customFormat="1" ht="35.1" customHeight="1" spans="1:6">
      <c r="A455" s="8">
        <v>453</v>
      </c>
      <c r="B455" s="9" t="s">
        <v>7</v>
      </c>
      <c r="C455" s="8" t="str">
        <f>"202310211510"</f>
        <v>202310211510</v>
      </c>
      <c r="D455" s="8" t="s">
        <v>461</v>
      </c>
      <c r="E455" s="10">
        <v>0</v>
      </c>
      <c r="F455" s="8" t="s">
        <v>280</v>
      </c>
    </row>
    <row r="456" s="2" customFormat="1" ht="35.1" customHeight="1" spans="1:6">
      <c r="A456" s="8">
        <v>454</v>
      </c>
      <c r="B456" s="9" t="s">
        <v>7</v>
      </c>
      <c r="C456" s="8" t="str">
        <f>"202310211615"</f>
        <v>202310211615</v>
      </c>
      <c r="D456" s="8" t="s">
        <v>462</v>
      </c>
      <c r="E456" s="10">
        <v>0</v>
      </c>
      <c r="F456" s="8" t="s">
        <v>280</v>
      </c>
    </row>
    <row r="457" s="2" customFormat="1" ht="35.1" customHeight="1" spans="1:6">
      <c r="A457" s="8">
        <v>455</v>
      </c>
      <c r="B457" s="9" t="s">
        <v>7</v>
      </c>
      <c r="C457" s="8" t="str">
        <f>"202310211403"</f>
        <v>202310211403</v>
      </c>
      <c r="D457" s="8" t="s">
        <v>463</v>
      </c>
      <c r="E457" s="10">
        <v>0</v>
      </c>
      <c r="F457" s="8" t="s">
        <v>280</v>
      </c>
    </row>
    <row r="458" s="2" customFormat="1" ht="35.1" customHeight="1" spans="1:6">
      <c r="A458" s="8">
        <v>456</v>
      </c>
      <c r="B458" s="9" t="s">
        <v>7</v>
      </c>
      <c r="C458" s="8" t="str">
        <f>"202310212205"</f>
        <v>202310212205</v>
      </c>
      <c r="D458" s="8" t="s">
        <v>464</v>
      </c>
      <c r="E458" s="10">
        <v>0</v>
      </c>
      <c r="F458" s="8" t="s">
        <v>280</v>
      </c>
    </row>
    <row r="459" s="2" customFormat="1" ht="35.1" customHeight="1" spans="1:6">
      <c r="A459" s="8">
        <v>457</v>
      </c>
      <c r="B459" s="9" t="s">
        <v>7</v>
      </c>
      <c r="C459" s="8" t="str">
        <f>"202310211707"</f>
        <v>202310211707</v>
      </c>
      <c r="D459" s="8" t="s">
        <v>465</v>
      </c>
      <c r="E459" s="10">
        <v>0</v>
      </c>
      <c r="F459" s="8" t="s">
        <v>280</v>
      </c>
    </row>
    <row r="460" s="2" customFormat="1" ht="35.1" customHeight="1" spans="1:6">
      <c r="A460" s="8">
        <v>458</v>
      </c>
      <c r="B460" s="9" t="s">
        <v>7</v>
      </c>
      <c r="C460" s="8" t="str">
        <f>"202310212924"</f>
        <v>202310212924</v>
      </c>
      <c r="D460" s="8" t="s">
        <v>466</v>
      </c>
      <c r="E460" s="10">
        <v>0</v>
      </c>
      <c r="F460" s="8" t="s">
        <v>280</v>
      </c>
    </row>
    <row r="461" s="2" customFormat="1" ht="35.1" customHeight="1" spans="1:6">
      <c r="A461" s="8">
        <v>459</v>
      </c>
      <c r="B461" s="9" t="s">
        <v>7</v>
      </c>
      <c r="C461" s="8" t="str">
        <f>"202310213315"</f>
        <v>202310213315</v>
      </c>
      <c r="D461" s="8" t="s">
        <v>467</v>
      </c>
      <c r="E461" s="10">
        <v>0</v>
      </c>
      <c r="F461" s="8" t="s">
        <v>280</v>
      </c>
    </row>
    <row r="462" s="2" customFormat="1" ht="35.1" customHeight="1" spans="1:6">
      <c r="A462" s="8">
        <v>460</v>
      </c>
      <c r="B462" s="9" t="s">
        <v>7</v>
      </c>
      <c r="C462" s="8" t="str">
        <f>"202310212503"</f>
        <v>202310212503</v>
      </c>
      <c r="D462" s="8" t="s">
        <v>468</v>
      </c>
      <c r="E462" s="10">
        <v>0</v>
      </c>
      <c r="F462" s="8" t="s">
        <v>280</v>
      </c>
    </row>
    <row r="463" s="2" customFormat="1" ht="35.1" customHeight="1" spans="1:6">
      <c r="A463" s="8">
        <v>461</v>
      </c>
      <c r="B463" s="9" t="s">
        <v>7</v>
      </c>
      <c r="C463" s="8" t="str">
        <f>"202310212501"</f>
        <v>202310212501</v>
      </c>
      <c r="D463" s="8" t="s">
        <v>469</v>
      </c>
      <c r="E463" s="10">
        <v>0</v>
      </c>
      <c r="F463" s="8" t="s">
        <v>280</v>
      </c>
    </row>
    <row r="464" s="2" customFormat="1" ht="35.1" customHeight="1" spans="1:6">
      <c r="A464" s="8">
        <v>462</v>
      </c>
      <c r="B464" s="9" t="s">
        <v>7</v>
      </c>
      <c r="C464" s="8" t="str">
        <f>"202310212208"</f>
        <v>202310212208</v>
      </c>
      <c r="D464" s="8" t="s">
        <v>470</v>
      </c>
      <c r="E464" s="10">
        <v>0</v>
      </c>
      <c r="F464" s="8" t="s">
        <v>280</v>
      </c>
    </row>
    <row r="465" s="2" customFormat="1" ht="35.1" customHeight="1" spans="1:6">
      <c r="A465" s="8">
        <v>463</v>
      </c>
      <c r="B465" s="9" t="s">
        <v>7</v>
      </c>
      <c r="C465" s="8" t="str">
        <f>"202310212020"</f>
        <v>202310212020</v>
      </c>
      <c r="D465" s="8" t="s">
        <v>471</v>
      </c>
      <c r="E465" s="10">
        <v>0</v>
      </c>
      <c r="F465" s="8" t="s">
        <v>280</v>
      </c>
    </row>
    <row r="466" s="2" customFormat="1" ht="35.1" customHeight="1" spans="1:6">
      <c r="A466" s="8">
        <v>464</v>
      </c>
      <c r="B466" s="9" t="s">
        <v>7</v>
      </c>
      <c r="C466" s="8" t="str">
        <f>"202310212705"</f>
        <v>202310212705</v>
      </c>
      <c r="D466" s="8" t="s">
        <v>472</v>
      </c>
      <c r="E466" s="10">
        <v>0</v>
      </c>
      <c r="F466" s="8" t="s">
        <v>280</v>
      </c>
    </row>
    <row r="467" s="2" customFormat="1" ht="35.1" customHeight="1" spans="1:6">
      <c r="A467" s="8">
        <v>465</v>
      </c>
      <c r="B467" s="9" t="s">
        <v>7</v>
      </c>
      <c r="C467" s="8" t="str">
        <f>"202310212311"</f>
        <v>202310212311</v>
      </c>
      <c r="D467" s="8" t="s">
        <v>473</v>
      </c>
      <c r="E467" s="10">
        <v>0</v>
      </c>
      <c r="F467" s="8" t="s">
        <v>280</v>
      </c>
    </row>
    <row r="468" s="2" customFormat="1" ht="35.1" customHeight="1" spans="1:6">
      <c r="A468" s="8">
        <v>466</v>
      </c>
      <c r="B468" s="9" t="s">
        <v>7</v>
      </c>
      <c r="C468" s="8" t="str">
        <f>"202310211821"</f>
        <v>202310211821</v>
      </c>
      <c r="D468" s="8" t="s">
        <v>474</v>
      </c>
      <c r="E468" s="10">
        <v>0</v>
      </c>
      <c r="F468" s="8" t="s">
        <v>280</v>
      </c>
    </row>
    <row r="469" s="2" customFormat="1" ht="35.1" customHeight="1" spans="1:6">
      <c r="A469" s="8">
        <v>467</v>
      </c>
      <c r="B469" s="9" t="s">
        <v>7</v>
      </c>
      <c r="C469" s="8" t="str">
        <f>"202310211915"</f>
        <v>202310211915</v>
      </c>
      <c r="D469" s="8" t="s">
        <v>475</v>
      </c>
      <c r="E469" s="10">
        <v>0</v>
      </c>
      <c r="F469" s="8" t="s">
        <v>280</v>
      </c>
    </row>
    <row r="470" s="2" customFormat="1" ht="35.1" customHeight="1" spans="1:6">
      <c r="A470" s="8">
        <v>468</v>
      </c>
      <c r="B470" s="9" t="s">
        <v>7</v>
      </c>
      <c r="C470" s="8" t="str">
        <f>"202310213220"</f>
        <v>202310213220</v>
      </c>
      <c r="D470" s="8" t="s">
        <v>476</v>
      </c>
      <c r="E470" s="10">
        <v>0</v>
      </c>
      <c r="F470" s="8" t="s">
        <v>280</v>
      </c>
    </row>
    <row r="471" s="2" customFormat="1" ht="35.1" customHeight="1" spans="1:6">
      <c r="A471" s="8">
        <v>469</v>
      </c>
      <c r="B471" s="9" t="s">
        <v>7</v>
      </c>
      <c r="C471" s="8" t="str">
        <f>"202310213421"</f>
        <v>202310213421</v>
      </c>
      <c r="D471" s="8" t="s">
        <v>477</v>
      </c>
      <c r="E471" s="10">
        <v>0</v>
      </c>
      <c r="F471" s="8" t="s">
        <v>280</v>
      </c>
    </row>
    <row r="472" s="2" customFormat="1" ht="35.1" customHeight="1" spans="1:6">
      <c r="A472" s="8">
        <v>470</v>
      </c>
      <c r="B472" s="9" t="s">
        <v>7</v>
      </c>
      <c r="C472" s="8" t="str">
        <f>"202310212201"</f>
        <v>202310212201</v>
      </c>
      <c r="D472" s="8" t="s">
        <v>478</v>
      </c>
      <c r="E472" s="10">
        <v>0</v>
      </c>
      <c r="F472" s="8" t="s">
        <v>280</v>
      </c>
    </row>
    <row r="473" s="2" customFormat="1" ht="35.1" customHeight="1" spans="1:6">
      <c r="A473" s="8">
        <v>471</v>
      </c>
      <c r="B473" s="9" t="s">
        <v>7</v>
      </c>
      <c r="C473" s="8" t="str">
        <f>"202310211522"</f>
        <v>202310211522</v>
      </c>
      <c r="D473" s="8" t="s">
        <v>479</v>
      </c>
      <c r="E473" s="10">
        <v>0</v>
      </c>
      <c r="F473" s="8" t="s">
        <v>280</v>
      </c>
    </row>
    <row r="474" s="2" customFormat="1" ht="35.1" customHeight="1" spans="1:6">
      <c r="A474" s="8">
        <v>472</v>
      </c>
      <c r="B474" s="9" t="s">
        <v>7</v>
      </c>
      <c r="C474" s="8" t="str">
        <f>"202310212105"</f>
        <v>202310212105</v>
      </c>
      <c r="D474" s="8" t="s">
        <v>480</v>
      </c>
      <c r="E474" s="10">
        <v>0</v>
      </c>
      <c r="F474" s="8" t="s">
        <v>280</v>
      </c>
    </row>
    <row r="475" s="2" customFormat="1" ht="35.1" customHeight="1" spans="1:6">
      <c r="A475" s="8">
        <v>473</v>
      </c>
      <c r="B475" s="9" t="s">
        <v>7</v>
      </c>
      <c r="C475" s="8" t="str">
        <f>"202310211609"</f>
        <v>202310211609</v>
      </c>
      <c r="D475" s="8" t="s">
        <v>481</v>
      </c>
      <c r="E475" s="10">
        <v>0</v>
      </c>
      <c r="F475" s="8" t="s">
        <v>280</v>
      </c>
    </row>
    <row r="476" s="2" customFormat="1" ht="35.1" customHeight="1" spans="1:6">
      <c r="A476" s="8">
        <v>474</v>
      </c>
      <c r="B476" s="9" t="s">
        <v>7</v>
      </c>
      <c r="C476" s="8" t="str">
        <f>"202310211612"</f>
        <v>202310211612</v>
      </c>
      <c r="D476" s="8" t="s">
        <v>482</v>
      </c>
      <c r="E476" s="10">
        <v>0</v>
      </c>
      <c r="F476" s="8" t="s">
        <v>280</v>
      </c>
    </row>
    <row r="477" s="2" customFormat="1" ht="35.1" customHeight="1" spans="1:6">
      <c r="A477" s="8">
        <v>475</v>
      </c>
      <c r="B477" s="9" t="s">
        <v>7</v>
      </c>
      <c r="C477" s="8" t="str">
        <f>"202310211423"</f>
        <v>202310211423</v>
      </c>
      <c r="D477" s="8" t="s">
        <v>483</v>
      </c>
      <c r="E477" s="10">
        <v>0</v>
      </c>
      <c r="F477" s="8" t="s">
        <v>280</v>
      </c>
    </row>
    <row r="478" s="2" customFormat="1" ht="35.1" customHeight="1" spans="1:6">
      <c r="A478" s="8">
        <v>476</v>
      </c>
      <c r="B478" s="9" t="s">
        <v>7</v>
      </c>
      <c r="C478" s="8" t="str">
        <f>"202310211624"</f>
        <v>202310211624</v>
      </c>
      <c r="D478" s="8" t="s">
        <v>484</v>
      </c>
      <c r="E478" s="10">
        <v>0</v>
      </c>
      <c r="F478" s="8" t="s">
        <v>280</v>
      </c>
    </row>
    <row r="479" s="2" customFormat="1" ht="35.1" customHeight="1" spans="1:6">
      <c r="A479" s="8">
        <v>477</v>
      </c>
      <c r="B479" s="9" t="s">
        <v>7</v>
      </c>
      <c r="C479" s="8" t="str">
        <f>"202310213329"</f>
        <v>202310213329</v>
      </c>
      <c r="D479" s="8" t="s">
        <v>485</v>
      </c>
      <c r="E479" s="10">
        <v>0</v>
      </c>
      <c r="F479" s="8" t="s">
        <v>280</v>
      </c>
    </row>
    <row r="480" s="2" customFormat="1" ht="35.1" customHeight="1" spans="1:6">
      <c r="A480" s="8">
        <v>478</v>
      </c>
      <c r="B480" s="9" t="s">
        <v>7</v>
      </c>
      <c r="C480" s="8" t="str">
        <f>"202310211405"</f>
        <v>202310211405</v>
      </c>
      <c r="D480" s="8" t="s">
        <v>486</v>
      </c>
      <c r="E480" s="10">
        <v>0</v>
      </c>
      <c r="F480" s="8" t="s">
        <v>280</v>
      </c>
    </row>
    <row r="481" s="2" customFormat="1" ht="35.1" customHeight="1" spans="1:6">
      <c r="A481" s="8">
        <v>479</v>
      </c>
      <c r="B481" s="9" t="s">
        <v>7</v>
      </c>
      <c r="C481" s="8" t="str">
        <f>"202310212407"</f>
        <v>202310212407</v>
      </c>
      <c r="D481" s="8" t="s">
        <v>487</v>
      </c>
      <c r="E481" s="10">
        <v>0</v>
      </c>
      <c r="F481" s="8" t="s">
        <v>280</v>
      </c>
    </row>
    <row r="482" s="2" customFormat="1" ht="35.1" customHeight="1" spans="1:6">
      <c r="A482" s="8">
        <v>480</v>
      </c>
      <c r="B482" s="9" t="s">
        <v>7</v>
      </c>
      <c r="C482" s="8" t="str">
        <f>"202310212026"</f>
        <v>202310212026</v>
      </c>
      <c r="D482" s="8" t="s">
        <v>488</v>
      </c>
      <c r="E482" s="10">
        <v>0</v>
      </c>
      <c r="F482" s="8" t="s">
        <v>280</v>
      </c>
    </row>
    <row r="483" s="2" customFormat="1" ht="35.1" customHeight="1" spans="1:6">
      <c r="A483" s="8">
        <v>481</v>
      </c>
      <c r="B483" s="9" t="s">
        <v>7</v>
      </c>
      <c r="C483" s="8" t="str">
        <f>"202310212616"</f>
        <v>202310212616</v>
      </c>
      <c r="D483" s="8" t="s">
        <v>489</v>
      </c>
      <c r="E483" s="10">
        <v>0</v>
      </c>
      <c r="F483" s="8" t="s">
        <v>280</v>
      </c>
    </row>
    <row r="484" s="2" customFormat="1" ht="35.1" customHeight="1" spans="1:6">
      <c r="A484" s="8">
        <v>482</v>
      </c>
      <c r="B484" s="9" t="s">
        <v>7</v>
      </c>
      <c r="C484" s="8" t="str">
        <f>"202310211428"</f>
        <v>202310211428</v>
      </c>
      <c r="D484" s="8" t="s">
        <v>490</v>
      </c>
      <c r="E484" s="10">
        <v>0</v>
      </c>
      <c r="F484" s="8" t="s">
        <v>280</v>
      </c>
    </row>
    <row r="485" s="2" customFormat="1" ht="35.1" customHeight="1" spans="1:6">
      <c r="A485" s="8">
        <v>483</v>
      </c>
      <c r="B485" s="9" t="s">
        <v>7</v>
      </c>
      <c r="C485" s="8" t="str">
        <f>"202310211610"</f>
        <v>202310211610</v>
      </c>
      <c r="D485" s="8" t="s">
        <v>491</v>
      </c>
      <c r="E485" s="10">
        <v>0</v>
      </c>
      <c r="F485" s="8" t="s">
        <v>280</v>
      </c>
    </row>
    <row r="486" s="2" customFormat="1" ht="35.1" customHeight="1" spans="1:6">
      <c r="A486" s="8">
        <v>484</v>
      </c>
      <c r="B486" s="9" t="s">
        <v>7</v>
      </c>
      <c r="C486" s="8" t="str">
        <f>"202310212518"</f>
        <v>202310212518</v>
      </c>
      <c r="D486" s="8" t="s">
        <v>492</v>
      </c>
      <c r="E486" s="10">
        <v>0</v>
      </c>
      <c r="F486" s="8" t="s">
        <v>280</v>
      </c>
    </row>
    <row r="487" s="2" customFormat="1" ht="35.1" customHeight="1" spans="1:6">
      <c r="A487" s="8">
        <v>485</v>
      </c>
      <c r="B487" s="9" t="s">
        <v>7</v>
      </c>
      <c r="C487" s="8" t="str">
        <f>"202310212530"</f>
        <v>202310212530</v>
      </c>
      <c r="D487" s="8" t="s">
        <v>493</v>
      </c>
      <c r="E487" s="10">
        <v>0</v>
      </c>
      <c r="F487" s="8" t="s">
        <v>280</v>
      </c>
    </row>
    <row r="488" s="2" customFormat="1" ht="35.1" customHeight="1" spans="1:6">
      <c r="A488" s="8">
        <v>486</v>
      </c>
      <c r="B488" s="9" t="s">
        <v>7</v>
      </c>
      <c r="C488" s="8" t="str">
        <f>"202310213310"</f>
        <v>202310213310</v>
      </c>
      <c r="D488" s="8" t="s">
        <v>494</v>
      </c>
      <c r="E488" s="10">
        <v>0</v>
      </c>
      <c r="F488" s="8" t="s">
        <v>280</v>
      </c>
    </row>
    <row r="489" s="2" customFormat="1" ht="35.1" customHeight="1" spans="1:6">
      <c r="A489" s="8">
        <v>487</v>
      </c>
      <c r="B489" s="9" t="s">
        <v>7</v>
      </c>
      <c r="C489" s="8" t="str">
        <f>"202310213307"</f>
        <v>202310213307</v>
      </c>
      <c r="D489" s="8" t="s">
        <v>495</v>
      </c>
      <c r="E489" s="10">
        <v>0</v>
      </c>
      <c r="F489" s="8" t="s">
        <v>280</v>
      </c>
    </row>
    <row r="490" s="2" customFormat="1" ht="35.1" customHeight="1" spans="1:6">
      <c r="A490" s="8">
        <v>488</v>
      </c>
      <c r="B490" s="9" t="s">
        <v>7</v>
      </c>
      <c r="C490" s="8" t="str">
        <f>"202310211507"</f>
        <v>202310211507</v>
      </c>
      <c r="D490" s="8" t="s">
        <v>496</v>
      </c>
      <c r="E490" s="10">
        <v>0</v>
      </c>
      <c r="F490" s="8" t="s">
        <v>280</v>
      </c>
    </row>
    <row r="491" s="2" customFormat="1" ht="35.1" customHeight="1" spans="1:6">
      <c r="A491" s="8">
        <v>489</v>
      </c>
      <c r="B491" s="9" t="s">
        <v>7</v>
      </c>
      <c r="C491" s="8" t="str">
        <f>"202310211606"</f>
        <v>202310211606</v>
      </c>
      <c r="D491" s="8" t="s">
        <v>497</v>
      </c>
      <c r="E491" s="10">
        <v>0</v>
      </c>
      <c r="F491" s="8" t="s">
        <v>280</v>
      </c>
    </row>
    <row r="492" s="2" customFormat="1" ht="35.1" customHeight="1" spans="1:6">
      <c r="A492" s="8">
        <v>490</v>
      </c>
      <c r="B492" s="9" t="s">
        <v>7</v>
      </c>
      <c r="C492" s="8" t="str">
        <f>"202310212211"</f>
        <v>202310212211</v>
      </c>
      <c r="D492" s="8" t="s">
        <v>498</v>
      </c>
      <c r="E492" s="10">
        <v>0</v>
      </c>
      <c r="F492" s="8" t="s">
        <v>280</v>
      </c>
    </row>
    <row r="493" s="2" customFormat="1" ht="35.1" customHeight="1" spans="1:6">
      <c r="A493" s="8">
        <v>491</v>
      </c>
      <c r="B493" s="9" t="s">
        <v>7</v>
      </c>
      <c r="C493" s="8" t="str">
        <f>"202310212304"</f>
        <v>202310212304</v>
      </c>
      <c r="D493" s="8" t="s">
        <v>499</v>
      </c>
      <c r="E493" s="10">
        <v>0</v>
      </c>
      <c r="F493" s="8" t="s">
        <v>280</v>
      </c>
    </row>
    <row r="494" s="2" customFormat="1" ht="35.1" customHeight="1" spans="1:6">
      <c r="A494" s="8">
        <v>492</v>
      </c>
      <c r="B494" s="9" t="s">
        <v>7</v>
      </c>
      <c r="C494" s="8" t="str">
        <f>"202310211415"</f>
        <v>202310211415</v>
      </c>
      <c r="D494" s="8" t="s">
        <v>500</v>
      </c>
      <c r="E494" s="10">
        <v>0</v>
      </c>
      <c r="F494" s="8" t="s">
        <v>280</v>
      </c>
    </row>
    <row r="495" s="2" customFormat="1" ht="35.1" customHeight="1" spans="1:6">
      <c r="A495" s="8">
        <v>493</v>
      </c>
      <c r="B495" s="9" t="s">
        <v>7</v>
      </c>
      <c r="C495" s="8" t="str">
        <f>"202310212609"</f>
        <v>202310212609</v>
      </c>
      <c r="D495" s="8" t="s">
        <v>501</v>
      </c>
      <c r="E495" s="10">
        <v>0</v>
      </c>
      <c r="F495" s="8" t="s">
        <v>280</v>
      </c>
    </row>
    <row r="496" s="2" customFormat="1" ht="35.1" customHeight="1" spans="1:6">
      <c r="A496" s="8">
        <v>494</v>
      </c>
      <c r="B496" s="9" t="s">
        <v>7</v>
      </c>
      <c r="C496" s="8" t="str">
        <f>"202310212605"</f>
        <v>202310212605</v>
      </c>
      <c r="D496" s="8" t="s">
        <v>502</v>
      </c>
      <c r="E496" s="10">
        <v>0</v>
      </c>
      <c r="F496" s="8" t="s">
        <v>280</v>
      </c>
    </row>
    <row r="497" s="2" customFormat="1" ht="35.1" customHeight="1" spans="1:6">
      <c r="A497" s="8">
        <v>495</v>
      </c>
      <c r="B497" s="9" t="s">
        <v>7</v>
      </c>
      <c r="C497" s="8" t="str">
        <f>"202310211725"</f>
        <v>202310211725</v>
      </c>
      <c r="D497" s="8" t="s">
        <v>503</v>
      </c>
      <c r="E497" s="10">
        <v>0</v>
      </c>
      <c r="F497" s="8" t="s">
        <v>280</v>
      </c>
    </row>
    <row r="498" s="2" customFormat="1" ht="35.1" customHeight="1" spans="1:6">
      <c r="A498" s="8">
        <v>496</v>
      </c>
      <c r="B498" s="9" t="s">
        <v>7</v>
      </c>
      <c r="C498" s="8" t="str">
        <f>"202310213502"</f>
        <v>202310213502</v>
      </c>
      <c r="D498" s="8" t="s">
        <v>504</v>
      </c>
      <c r="E498" s="10">
        <v>0</v>
      </c>
      <c r="F498" s="8" t="s">
        <v>280</v>
      </c>
    </row>
    <row r="499" s="2" customFormat="1" ht="35.1" customHeight="1" spans="1:6">
      <c r="A499" s="8">
        <v>497</v>
      </c>
      <c r="B499" s="9" t="s">
        <v>7</v>
      </c>
      <c r="C499" s="8" t="str">
        <f>"202310212608"</f>
        <v>202310212608</v>
      </c>
      <c r="D499" s="8" t="s">
        <v>505</v>
      </c>
      <c r="E499" s="10">
        <v>0</v>
      </c>
      <c r="F499" s="8" t="s">
        <v>280</v>
      </c>
    </row>
    <row r="500" s="2" customFormat="1" ht="35.1" customHeight="1" spans="1:6">
      <c r="A500" s="8">
        <v>498</v>
      </c>
      <c r="B500" s="9" t="s">
        <v>7</v>
      </c>
      <c r="C500" s="8" t="str">
        <f>"202310212104"</f>
        <v>202310212104</v>
      </c>
      <c r="D500" s="8" t="s">
        <v>506</v>
      </c>
      <c r="E500" s="10">
        <v>0</v>
      </c>
      <c r="F500" s="8" t="s">
        <v>280</v>
      </c>
    </row>
    <row r="501" s="2" customFormat="1" ht="35.1" customHeight="1" spans="1:6">
      <c r="A501" s="8">
        <v>499</v>
      </c>
      <c r="B501" s="9" t="s">
        <v>7</v>
      </c>
      <c r="C501" s="8" t="str">
        <f>"202310212007"</f>
        <v>202310212007</v>
      </c>
      <c r="D501" s="8" t="s">
        <v>507</v>
      </c>
      <c r="E501" s="10">
        <v>0</v>
      </c>
      <c r="F501" s="8" t="s">
        <v>280</v>
      </c>
    </row>
    <row r="502" s="2" customFormat="1" ht="35.1" customHeight="1" spans="1:6">
      <c r="A502" s="8">
        <v>500</v>
      </c>
      <c r="B502" s="9" t="s">
        <v>7</v>
      </c>
      <c r="C502" s="8" t="str">
        <f>"202310213222"</f>
        <v>202310213222</v>
      </c>
      <c r="D502" s="8" t="s">
        <v>508</v>
      </c>
      <c r="E502" s="10">
        <v>0</v>
      </c>
      <c r="F502" s="8" t="s">
        <v>280</v>
      </c>
    </row>
    <row r="503" s="2" customFormat="1" ht="35.1" customHeight="1" spans="1:6">
      <c r="A503" s="8">
        <v>501</v>
      </c>
      <c r="B503" s="9" t="s">
        <v>7</v>
      </c>
      <c r="C503" s="8" t="str">
        <f>"202310212016"</f>
        <v>202310212016</v>
      </c>
      <c r="D503" s="8" t="s">
        <v>509</v>
      </c>
      <c r="E503" s="10">
        <v>0</v>
      </c>
      <c r="F503" s="8" t="s">
        <v>280</v>
      </c>
    </row>
    <row r="504" s="2" customFormat="1" ht="35.1" customHeight="1" spans="1:6">
      <c r="A504" s="8">
        <v>502</v>
      </c>
      <c r="B504" s="9" t="s">
        <v>7</v>
      </c>
      <c r="C504" s="8" t="str">
        <f>"202310211417"</f>
        <v>202310211417</v>
      </c>
      <c r="D504" s="8" t="s">
        <v>510</v>
      </c>
      <c r="E504" s="10">
        <v>0</v>
      </c>
      <c r="F504" s="8" t="s">
        <v>280</v>
      </c>
    </row>
    <row r="505" s="2" customFormat="1" ht="35.1" customHeight="1" spans="1:6">
      <c r="A505" s="8">
        <v>503</v>
      </c>
      <c r="B505" s="9" t="s">
        <v>7</v>
      </c>
      <c r="C505" s="8" t="str">
        <f>"202310212927"</f>
        <v>202310212927</v>
      </c>
      <c r="D505" s="8" t="s">
        <v>511</v>
      </c>
      <c r="E505" s="10">
        <v>0</v>
      </c>
      <c r="F505" s="8" t="s">
        <v>280</v>
      </c>
    </row>
    <row r="506" s="2" customFormat="1" ht="35.1" customHeight="1" spans="1:6">
      <c r="A506" s="8">
        <v>504</v>
      </c>
      <c r="B506" s="9" t="s">
        <v>7</v>
      </c>
      <c r="C506" s="8" t="str">
        <f>"202310211406"</f>
        <v>202310211406</v>
      </c>
      <c r="D506" s="8" t="s">
        <v>512</v>
      </c>
      <c r="E506" s="10">
        <v>0</v>
      </c>
      <c r="F506" s="8" t="s">
        <v>280</v>
      </c>
    </row>
    <row r="507" s="2" customFormat="1" ht="35.1" customHeight="1" spans="1:6">
      <c r="A507" s="8">
        <v>505</v>
      </c>
      <c r="B507" s="9" t="s">
        <v>7</v>
      </c>
      <c r="C507" s="8" t="str">
        <f>"202310212510"</f>
        <v>202310212510</v>
      </c>
      <c r="D507" s="8" t="s">
        <v>513</v>
      </c>
      <c r="E507" s="10">
        <v>0</v>
      </c>
      <c r="F507" s="8" t="s">
        <v>280</v>
      </c>
    </row>
    <row r="508" s="2" customFormat="1" ht="35.1" customHeight="1" spans="1:6">
      <c r="A508" s="8">
        <v>506</v>
      </c>
      <c r="B508" s="9" t="s">
        <v>7</v>
      </c>
      <c r="C508" s="8" t="str">
        <f>"202310211709"</f>
        <v>202310211709</v>
      </c>
      <c r="D508" s="8" t="s">
        <v>514</v>
      </c>
      <c r="E508" s="10">
        <v>0</v>
      </c>
      <c r="F508" s="8" t="s">
        <v>280</v>
      </c>
    </row>
    <row r="509" s="2" customFormat="1" ht="35.1" customHeight="1" spans="1:6">
      <c r="A509" s="8">
        <v>507</v>
      </c>
      <c r="B509" s="9" t="s">
        <v>7</v>
      </c>
      <c r="C509" s="8" t="str">
        <f>"202310212001"</f>
        <v>202310212001</v>
      </c>
      <c r="D509" s="8" t="s">
        <v>515</v>
      </c>
      <c r="E509" s="10">
        <v>0</v>
      </c>
      <c r="F509" s="8" t="s">
        <v>280</v>
      </c>
    </row>
    <row r="510" s="2" customFormat="1" ht="35.1" customHeight="1" spans="1:6">
      <c r="A510" s="8">
        <v>508</v>
      </c>
      <c r="B510" s="9" t="s">
        <v>7</v>
      </c>
      <c r="C510" s="8" t="str">
        <f>"202310212727"</f>
        <v>202310212727</v>
      </c>
      <c r="D510" s="8" t="s">
        <v>516</v>
      </c>
      <c r="E510" s="10">
        <v>0</v>
      </c>
      <c r="F510" s="8" t="s">
        <v>280</v>
      </c>
    </row>
    <row r="511" s="2" customFormat="1" ht="35.1" customHeight="1" spans="1:6">
      <c r="A511" s="8">
        <v>509</v>
      </c>
      <c r="B511" s="9" t="s">
        <v>7</v>
      </c>
      <c r="C511" s="8" t="str">
        <f>"202310212415"</f>
        <v>202310212415</v>
      </c>
      <c r="D511" s="8" t="s">
        <v>517</v>
      </c>
      <c r="E511" s="10">
        <v>0</v>
      </c>
      <c r="F511" s="8" t="s">
        <v>280</v>
      </c>
    </row>
    <row r="512" s="2" customFormat="1" ht="35.1" customHeight="1" spans="1:6">
      <c r="A512" s="8">
        <v>510</v>
      </c>
      <c r="B512" s="9" t="s">
        <v>7</v>
      </c>
      <c r="C512" s="8" t="str">
        <f>"202310212607"</f>
        <v>202310212607</v>
      </c>
      <c r="D512" s="8" t="s">
        <v>518</v>
      </c>
      <c r="E512" s="10">
        <v>0</v>
      </c>
      <c r="F512" s="8" t="s">
        <v>280</v>
      </c>
    </row>
    <row r="513" s="2" customFormat="1" ht="35.1" customHeight="1" spans="1:6">
      <c r="A513" s="8">
        <v>511</v>
      </c>
      <c r="B513" s="9" t="s">
        <v>7</v>
      </c>
      <c r="C513" s="8" t="str">
        <f>"202310212203"</f>
        <v>202310212203</v>
      </c>
      <c r="D513" s="8" t="s">
        <v>519</v>
      </c>
      <c r="E513" s="10">
        <v>0</v>
      </c>
      <c r="F513" s="8" t="s">
        <v>280</v>
      </c>
    </row>
    <row r="514" s="2" customFormat="1" ht="35.1" customHeight="1" spans="1:6">
      <c r="A514" s="8">
        <v>512</v>
      </c>
      <c r="B514" s="9" t="s">
        <v>7</v>
      </c>
      <c r="C514" s="8" t="str">
        <f>"202310211619"</f>
        <v>202310211619</v>
      </c>
      <c r="D514" s="8" t="s">
        <v>520</v>
      </c>
      <c r="E514" s="10">
        <v>0</v>
      </c>
      <c r="F514" s="8" t="s">
        <v>280</v>
      </c>
    </row>
    <row r="515" s="2" customFormat="1" ht="35.1" customHeight="1" spans="1:6">
      <c r="A515" s="8">
        <v>513</v>
      </c>
      <c r="B515" s="9" t="s">
        <v>7</v>
      </c>
      <c r="C515" s="8" t="str">
        <f>"202310212128"</f>
        <v>202310212128</v>
      </c>
      <c r="D515" s="8" t="s">
        <v>521</v>
      </c>
      <c r="E515" s="10">
        <v>0</v>
      </c>
      <c r="F515" s="8" t="s">
        <v>280</v>
      </c>
    </row>
    <row r="516" s="2" customFormat="1" ht="35.1" customHeight="1" spans="1:6">
      <c r="A516" s="8">
        <v>514</v>
      </c>
      <c r="B516" s="9" t="s">
        <v>7</v>
      </c>
      <c r="C516" s="8" t="str">
        <f>"202310211802"</f>
        <v>202310211802</v>
      </c>
      <c r="D516" s="8" t="s">
        <v>522</v>
      </c>
      <c r="E516" s="10">
        <v>0</v>
      </c>
      <c r="F516" s="8" t="s">
        <v>280</v>
      </c>
    </row>
    <row r="517" s="2" customFormat="1" ht="35.1" customHeight="1" spans="1:6">
      <c r="A517" s="8">
        <v>515</v>
      </c>
      <c r="B517" s="9" t="s">
        <v>7</v>
      </c>
      <c r="C517" s="8" t="str">
        <f>"202310211902"</f>
        <v>202310211902</v>
      </c>
      <c r="D517" s="8" t="s">
        <v>523</v>
      </c>
      <c r="E517" s="10">
        <v>0</v>
      </c>
      <c r="F517" s="8" t="s">
        <v>280</v>
      </c>
    </row>
    <row r="518" s="2" customFormat="1" ht="35.1" customHeight="1" spans="1:6">
      <c r="A518" s="8">
        <v>516</v>
      </c>
      <c r="B518" s="9" t="s">
        <v>7</v>
      </c>
      <c r="C518" s="8" t="str">
        <f>"202310211918"</f>
        <v>202310211918</v>
      </c>
      <c r="D518" s="8" t="s">
        <v>524</v>
      </c>
      <c r="E518" s="10">
        <v>0</v>
      </c>
      <c r="F518" s="8" t="s">
        <v>280</v>
      </c>
    </row>
    <row r="519" s="2" customFormat="1" ht="35.1" customHeight="1" spans="1:6">
      <c r="A519" s="8">
        <v>517</v>
      </c>
      <c r="B519" s="9" t="s">
        <v>7</v>
      </c>
      <c r="C519" s="8" t="str">
        <f>"202310211908"</f>
        <v>202310211908</v>
      </c>
      <c r="D519" s="8" t="s">
        <v>525</v>
      </c>
      <c r="E519" s="10">
        <v>0</v>
      </c>
      <c r="F519" s="8" t="s">
        <v>280</v>
      </c>
    </row>
    <row r="520" s="2" customFormat="1" ht="35.1" customHeight="1" spans="1:6">
      <c r="A520" s="8">
        <v>518</v>
      </c>
      <c r="B520" s="9" t="s">
        <v>7</v>
      </c>
      <c r="C520" s="8" t="str">
        <f>"202310212326"</f>
        <v>202310212326</v>
      </c>
      <c r="D520" s="8" t="s">
        <v>526</v>
      </c>
      <c r="E520" s="10">
        <v>0</v>
      </c>
      <c r="F520" s="8" t="s">
        <v>280</v>
      </c>
    </row>
    <row r="521" s="2" customFormat="1" ht="35.1" customHeight="1" spans="1:6">
      <c r="A521" s="8">
        <v>519</v>
      </c>
      <c r="B521" s="9" t="s">
        <v>7</v>
      </c>
      <c r="C521" s="8" t="str">
        <f>"202310212225"</f>
        <v>202310212225</v>
      </c>
      <c r="D521" s="8" t="s">
        <v>527</v>
      </c>
      <c r="E521" s="10">
        <v>0</v>
      </c>
      <c r="F521" s="8" t="s">
        <v>280</v>
      </c>
    </row>
    <row r="522" s="2" customFormat="1" ht="35.1" customHeight="1" spans="1:6">
      <c r="A522" s="8">
        <v>520</v>
      </c>
      <c r="B522" s="9" t="s">
        <v>7</v>
      </c>
      <c r="C522" s="8" t="str">
        <f>"202310212230"</f>
        <v>202310212230</v>
      </c>
      <c r="D522" s="8" t="s">
        <v>528</v>
      </c>
      <c r="E522" s="10">
        <v>0</v>
      </c>
      <c r="F522" s="8" t="s">
        <v>280</v>
      </c>
    </row>
    <row r="523" s="2" customFormat="1" ht="35.1" customHeight="1" spans="1:6">
      <c r="A523" s="8">
        <v>521</v>
      </c>
      <c r="B523" s="9" t="s">
        <v>7</v>
      </c>
      <c r="C523" s="8" t="str">
        <f>"202310212215"</f>
        <v>202310212215</v>
      </c>
      <c r="D523" s="8" t="s">
        <v>529</v>
      </c>
      <c r="E523" s="10">
        <v>0</v>
      </c>
      <c r="F523" s="8" t="s">
        <v>280</v>
      </c>
    </row>
    <row r="524" s="2" customFormat="1" ht="35.1" customHeight="1" spans="1:6">
      <c r="A524" s="8">
        <v>522</v>
      </c>
      <c r="B524" s="9" t="s">
        <v>7</v>
      </c>
      <c r="C524" s="8" t="str">
        <f>"202310213408"</f>
        <v>202310213408</v>
      </c>
      <c r="D524" s="8" t="s">
        <v>530</v>
      </c>
      <c r="E524" s="10">
        <v>0</v>
      </c>
      <c r="F524" s="8" t="s">
        <v>280</v>
      </c>
    </row>
    <row r="525" s="2" customFormat="1" ht="35.1" customHeight="1" spans="1:6">
      <c r="A525" s="8">
        <v>523</v>
      </c>
      <c r="B525" s="9" t="s">
        <v>7</v>
      </c>
      <c r="C525" s="8" t="str">
        <f>"202310212528"</f>
        <v>202310212528</v>
      </c>
      <c r="D525" s="8" t="s">
        <v>531</v>
      </c>
      <c r="E525" s="10">
        <v>0</v>
      </c>
      <c r="F525" s="8" t="s">
        <v>280</v>
      </c>
    </row>
    <row r="526" s="2" customFormat="1" ht="35.1" customHeight="1" spans="1:6">
      <c r="A526" s="8">
        <v>524</v>
      </c>
      <c r="B526" s="9" t="s">
        <v>7</v>
      </c>
      <c r="C526" s="8" t="str">
        <f>"202310211513"</f>
        <v>202310211513</v>
      </c>
      <c r="D526" s="8" t="s">
        <v>532</v>
      </c>
      <c r="E526" s="10">
        <v>0</v>
      </c>
      <c r="F526" s="8" t="s">
        <v>280</v>
      </c>
    </row>
    <row r="527" s="2" customFormat="1" ht="35.1" customHeight="1" spans="1:6">
      <c r="A527" s="8">
        <v>525</v>
      </c>
      <c r="B527" s="9" t="s">
        <v>7</v>
      </c>
      <c r="C527" s="8" t="str">
        <f>"202310213412"</f>
        <v>202310213412</v>
      </c>
      <c r="D527" s="8" t="s">
        <v>533</v>
      </c>
      <c r="E527" s="10">
        <v>0</v>
      </c>
      <c r="F527" s="8" t="s">
        <v>280</v>
      </c>
    </row>
    <row r="528" s="2" customFormat="1" ht="35.1" customHeight="1" spans="1:6">
      <c r="A528" s="8">
        <v>526</v>
      </c>
      <c r="B528" s="9" t="s">
        <v>7</v>
      </c>
      <c r="C528" s="8" t="str">
        <f>"202310212030"</f>
        <v>202310212030</v>
      </c>
      <c r="D528" s="8" t="s">
        <v>534</v>
      </c>
      <c r="E528" s="10">
        <v>0</v>
      </c>
      <c r="F528" s="8" t="s">
        <v>280</v>
      </c>
    </row>
    <row r="529" s="2" customFormat="1" ht="35.1" customHeight="1" spans="1:6">
      <c r="A529" s="8">
        <v>527</v>
      </c>
      <c r="B529" s="9" t="s">
        <v>7</v>
      </c>
      <c r="C529" s="8" t="str">
        <f>"202310213103"</f>
        <v>202310213103</v>
      </c>
      <c r="D529" s="8" t="s">
        <v>535</v>
      </c>
      <c r="E529" s="10">
        <v>0</v>
      </c>
      <c r="F529" s="8" t="s">
        <v>280</v>
      </c>
    </row>
    <row r="530" s="2" customFormat="1" ht="35.1" customHeight="1" spans="1:6">
      <c r="A530" s="8">
        <v>528</v>
      </c>
      <c r="B530" s="9" t="s">
        <v>7</v>
      </c>
      <c r="C530" s="8" t="str">
        <f>"202310212125"</f>
        <v>202310212125</v>
      </c>
      <c r="D530" s="8" t="s">
        <v>536</v>
      </c>
      <c r="E530" s="10">
        <v>0</v>
      </c>
      <c r="F530" s="8" t="s">
        <v>280</v>
      </c>
    </row>
    <row r="531" s="2" customFormat="1" ht="35.1" customHeight="1" spans="1:6">
      <c r="A531" s="8">
        <v>529</v>
      </c>
      <c r="B531" s="9" t="s">
        <v>7</v>
      </c>
      <c r="C531" s="8" t="str">
        <f>"202310212523"</f>
        <v>202310212523</v>
      </c>
      <c r="D531" s="8" t="s">
        <v>537</v>
      </c>
      <c r="E531" s="10">
        <v>0</v>
      </c>
      <c r="F531" s="8" t="s">
        <v>280</v>
      </c>
    </row>
    <row r="532" s="2" customFormat="1" ht="35.1" customHeight="1" spans="1:6">
      <c r="A532" s="8">
        <v>530</v>
      </c>
      <c r="B532" s="9" t="s">
        <v>7</v>
      </c>
      <c r="C532" s="8" t="str">
        <f>"202310213318"</f>
        <v>202310213318</v>
      </c>
      <c r="D532" s="8" t="s">
        <v>538</v>
      </c>
      <c r="E532" s="10">
        <v>0</v>
      </c>
      <c r="F532" s="8" t="s">
        <v>280</v>
      </c>
    </row>
    <row r="533" s="2" customFormat="1" ht="35.1" customHeight="1" spans="1:6">
      <c r="A533" s="8">
        <v>531</v>
      </c>
      <c r="B533" s="9" t="s">
        <v>7</v>
      </c>
      <c r="C533" s="8" t="str">
        <f>"202310212606"</f>
        <v>202310212606</v>
      </c>
      <c r="D533" s="8" t="s">
        <v>539</v>
      </c>
      <c r="E533" s="10">
        <v>0</v>
      </c>
      <c r="F533" s="8" t="s">
        <v>280</v>
      </c>
    </row>
    <row r="534" s="2" customFormat="1" ht="35.1" customHeight="1" spans="1:6">
      <c r="A534" s="8">
        <v>532</v>
      </c>
      <c r="B534" s="9" t="s">
        <v>7</v>
      </c>
      <c r="C534" s="8" t="str">
        <f>"202310212212"</f>
        <v>202310212212</v>
      </c>
      <c r="D534" s="8" t="s">
        <v>540</v>
      </c>
      <c r="E534" s="10">
        <v>0</v>
      </c>
      <c r="F534" s="8" t="s">
        <v>280</v>
      </c>
    </row>
    <row r="535" s="2" customFormat="1" ht="35.1" customHeight="1" spans="1:6">
      <c r="A535" s="8">
        <v>533</v>
      </c>
      <c r="B535" s="9" t="s">
        <v>7</v>
      </c>
      <c r="C535" s="8" t="str">
        <f>"202310212625"</f>
        <v>202310212625</v>
      </c>
      <c r="D535" s="8" t="s">
        <v>541</v>
      </c>
      <c r="E535" s="10">
        <v>0</v>
      </c>
      <c r="F535" s="8" t="s">
        <v>280</v>
      </c>
    </row>
    <row r="536" s="2" customFormat="1" ht="35.1" customHeight="1" spans="1:6">
      <c r="A536" s="8">
        <v>534</v>
      </c>
      <c r="B536" s="9" t="s">
        <v>7</v>
      </c>
      <c r="C536" s="8" t="str">
        <f>"202310211603"</f>
        <v>202310211603</v>
      </c>
      <c r="D536" s="8" t="s">
        <v>542</v>
      </c>
      <c r="E536" s="10">
        <v>0</v>
      </c>
      <c r="F536" s="8" t="s">
        <v>280</v>
      </c>
    </row>
    <row r="537" s="2" customFormat="1" ht="35.1" customHeight="1" spans="1:6">
      <c r="A537" s="8">
        <v>535</v>
      </c>
      <c r="B537" s="9" t="s">
        <v>7</v>
      </c>
      <c r="C537" s="8" t="str">
        <f>"202310211425"</f>
        <v>202310211425</v>
      </c>
      <c r="D537" s="8" t="s">
        <v>543</v>
      </c>
      <c r="E537" s="10">
        <v>0</v>
      </c>
      <c r="F537" s="8" t="s">
        <v>280</v>
      </c>
    </row>
    <row r="538" s="2" customFormat="1" ht="35.1" customHeight="1" spans="1:6">
      <c r="A538" s="8">
        <v>536</v>
      </c>
      <c r="B538" s="9" t="s">
        <v>7</v>
      </c>
      <c r="C538" s="8" t="str">
        <f>"202310212411"</f>
        <v>202310212411</v>
      </c>
      <c r="D538" s="8" t="s">
        <v>544</v>
      </c>
      <c r="E538" s="10">
        <v>0</v>
      </c>
      <c r="F538" s="8" t="s">
        <v>280</v>
      </c>
    </row>
    <row r="539" s="2" customFormat="1" ht="35.1" customHeight="1" spans="1:6">
      <c r="A539" s="8">
        <v>537</v>
      </c>
      <c r="B539" s="9" t="s">
        <v>7</v>
      </c>
      <c r="C539" s="8" t="str">
        <f>"202310212227"</f>
        <v>202310212227</v>
      </c>
      <c r="D539" s="8" t="s">
        <v>545</v>
      </c>
      <c r="E539" s="10">
        <v>0</v>
      </c>
      <c r="F539" s="8" t="s">
        <v>280</v>
      </c>
    </row>
    <row r="540" s="2" customFormat="1" ht="35.1" customHeight="1" spans="1:6">
      <c r="A540" s="8">
        <v>538</v>
      </c>
      <c r="B540" s="9" t="s">
        <v>7</v>
      </c>
      <c r="C540" s="8" t="str">
        <f>"202310212710"</f>
        <v>202310212710</v>
      </c>
      <c r="D540" s="8" t="s">
        <v>546</v>
      </c>
      <c r="E540" s="10">
        <v>0</v>
      </c>
      <c r="F540" s="8" t="s">
        <v>280</v>
      </c>
    </row>
    <row r="541" s="2" customFormat="1" ht="35.1" customHeight="1" spans="1:6">
      <c r="A541" s="8">
        <v>539</v>
      </c>
      <c r="B541" s="9" t="s">
        <v>7</v>
      </c>
      <c r="C541" s="8" t="str">
        <f>"202310213403"</f>
        <v>202310213403</v>
      </c>
      <c r="D541" s="8" t="s">
        <v>547</v>
      </c>
      <c r="E541" s="10">
        <v>0</v>
      </c>
      <c r="F541" s="8" t="s">
        <v>280</v>
      </c>
    </row>
    <row r="542" s="2" customFormat="1" ht="35.1" customHeight="1" spans="1:6">
      <c r="A542" s="8">
        <v>540</v>
      </c>
      <c r="B542" s="9" t="s">
        <v>7</v>
      </c>
      <c r="C542" s="8" t="str">
        <f>"202310213223"</f>
        <v>202310213223</v>
      </c>
      <c r="D542" s="8" t="s">
        <v>548</v>
      </c>
      <c r="E542" s="10">
        <v>0</v>
      </c>
      <c r="F542" s="8" t="s">
        <v>280</v>
      </c>
    </row>
    <row r="543" s="2" customFormat="1" ht="35.1" customHeight="1" spans="1:6">
      <c r="A543" s="8">
        <v>541</v>
      </c>
      <c r="B543" s="9" t="s">
        <v>7</v>
      </c>
      <c r="C543" s="8" t="str">
        <f>"202310211729"</f>
        <v>202310211729</v>
      </c>
      <c r="D543" s="8" t="s">
        <v>549</v>
      </c>
      <c r="E543" s="10">
        <v>0</v>
      </c>
      <c r="F543" s="8" t="s">
        <v>280</v>
      </c>
    </row>
    <row r="544" s="2" customFormat="1" ht="35.1" customHeight="1" spans="1:6">
      <c r="A544" s="8">
        <v>542</v>
      </c>
      <c r="B544" s="9" t="s">
        <v>7</v>
      </c>
      <c r="C544" s="8" t="str">
        <f>"202310213505"</f>
        <v>202310213505</v>
      </c>
      <c r="D544" s="8" t="s">
        <v>550</v>
      </c>
      <c r="E544" s="10">
        <v>0</v>
      </c>
      <c r="F544" s="8" t="s">
        <v>280</v>
      </c>
    </row>
    <row r="545" s="2" customFormat="1" ht="35.1" customHeight="1" spans="1:6">
      <c r="A545" s="8">
        <v>543</v>
      </c>
      <c r="B545" s="9" t="s">
        <v>7</v>
      </c>
      <c r="C545" s="8" t="str">
        <f>"202310212602"</f>
        <v>202310212602</v>
      </c>
      <c r="D545" s="8" t="s">
        <v>551</v>
      </c>
      <c r="E545" s="10">
        <v>0</v>
      </c>
      <c r="F545" s="8" t="s">
        <v>280</v>
      </c>
    </row>
    <row r="546" s="2" customFormat="1" ht="35.1" customHeight="1" spans="1:6">
      <c r="A546" s="8">
        <v>544</v>
      </c>
      <c r="B546" s="9" t="s">
        <v>7</v>
      </c>
      <c r="C546" s="8" t="str">
        <f>"202310212421"</f>
        <v>202310212421</v>
      </c>
      <c r="D546" s="8" t="s">
        <v>552</v>
      </c>
      <c r="E546" s="10">
        <v>0</v>
      </c>
      <c r="F546" s="8" t="s">
        <v>280</v>
      </c>
    </row>
    <row r="547" s="2" customFormat="1" ht="35.1" customHeight="1" spans="1:6">
      <c r="A547" s="8">
        <v>545</v>
      </c>
      <c r="B547" s="9" t="s">
        <v>7</v>
      </c>
      <c r="C547" s="8" t="str">
        <f>"202310212218"</f>
        <v>202310212218</v>
      </c>
      <c r="D547" s="8" t="s">
        <v>553</v>
      </c>
      <c r="E547" s="10">
        <v>0</v>
      </c>
      <c r="F547" s="8" t="s">
        <v>280</v>
      </c>
    </row>
    <row r="548" s="2" customFormat="1" ht="35.1" customHeight="1" spans="1:6">
      <c r="A548" s="8">
        <v>546</v>
      </c>
      <c r="B548" s="9" t="s">
        <v>7</v>
      </c>
      <c r="C548" s="8" t="str">
        <f>"202310212315"</f>
        <v>202310212315</v>
      </c>
      <c r="D548" s="8" t="s">
        <v>554</v>
      </c>
      <c r="E548" s="10">
        <v>0</v>
      </c>
      <c r="F548" s="8" t="s">
        <v>280</v>
      </c>
    </row>
    <row r="549" s="2" customFormat="1" ht="35.1" customHeight="1" spans="1:6">
      <c r="A549" s="8">
        <v>547</v>
      </c>
      <c r="B549" s="9" t="s">
        <v>7</v>
      </c>
      <c r="C549" s="8" t="str">
        <f>"202310212314"</f>
        <v>202310212314</v>
      </c>
      <c r="D549" s="8" t="s">
        <v>555</v>
      </c>
      <c r="E549" s="10">
        <v>0</v>
      </c>
      <c r="F549" s="8" t="s">
        <v>280</v>
      </c>
    </row>
    <row r="550" s="2" customFormat="1" ht="35.1" customHeight="1" spans="1:6">
      <c r="A550" s="8">
        <v>548</v>
      </c>
      <c r="B550" s="9" t="s">
        <v>7</v>
      </c>
      <c r="C550" s="8" t="str">
        <f>"202310211512"</f>
        <v>202310211512</v>
      </c>
      <c r="D550" s="8" t="s">
        <v>556</v>
      </c>
      <c r="E550" s="10">
        <v>0</v>
      </c>
      <c r="F550" s="8" t="s">
        <v>280</v>
      </c>
    </row>
    <row r="551" s="2" customFormat="1" ht="35.1" customHeight="1" spans="1:6">
      <c r="A551" s="8">
        <v>549</v>
      </c>
      <c r="B551" s="9" t="s">
        <v>7</v>
      </c>
      <c r="C551" s="8" t="str">
        <f>"202310212111"</f>
        <v>202310212111</v>
      </c>
      <c r="D551" s="8" t="s">
        <v>557</v>
      </c>
      <c r="E551" s="10">
        <v>0</v>
      </c>
      <c r="F551" s="8" t="s">
        <v>280</v>
      </c>
    </row>
    <row r="552" s="2" customFormat="1" ht="35.1" customHeight="1" spans="1:6">
      <c r="A552" s="8">
        <v>550</v>
      </c>
      <c r="B552" s="9" t="s">
        <v>7</v>
      </c>
      <c r="C552" s="8" t="str">
        <f>"202310212913"</f>
        <v>202310212913</v>
      </c>
      <c r="D552" s="8" t="s">
        <v>558</v>
      </c>
      <c r="E552" s="10">
        <v>0</v>
      </c>
      <c r="F552" s="8" t="s">
        <v>280</v>
      </c>
    </row>
    <row r="553" s="2" customFormat="1" ht="35.1" customHeight="1" spans="1:6">
      <c r="A553" s="8">
        <v>551</v>
      </c>
      <c r="B553" s="9" t="s">
        <v>7</v>
      </c>
      <c r="C553" s="8" t="str">
        <f>"202310212724"</f>
        <v>202310212724</v>
      </c>
      <c r="D553" s="8" t="s">
        <v>559</v>
      </c>
      <c r="E553" s="10">
        <v>0</v>
      </c>
      <c r="F553" s="8" t="s">
        <v>280</v>
      </c>
    </row>
    <row r="554" s="2" customFormat="1" ht="35.1" customHeight="1" spans="1:6">
      <c r="A554" s="8">
        <v>552</v>
      </c>
      <c r="B554" s="9" t="s">
        <v>7</v>
      </c>
      <c r="C554" s="8" t="str">
        <f>"202310211625"</f>
        <v>202310211625</v>
      </c>
      <c r="D554" s="8" t="s">
        <v>560</v>
      </c>
      <c r="E554" s="10">
        <v>0</v>
      </c>
      <c r="F554" s="8" t="s">
        <v>280</v>
      </c>
    </row>
    <row r="555" s="2" customFormat="1" ht="35.1" customHeight="1" spans="1:6">
      <c r="A555" s="8">
        <v>553</v>
      </c>
      <c r="B555" s="9" t="s">
        <v>7</v>
      </c>
      <c r="C555" s="8" t="str">
        <f>"202310213321"</f>
        <v>202310213321</v>
      </c>
      <c r="D555" s="8" t="s">
        <v>561</v>
      </c>
      <c r="E555" s="10">
        <v>0</v>
      </c>
      <c r="F555" s="8" t="s">
        <v>280</v>
      </c>
    </row>
    <row r="556" s="2" customFormat="1" ht="35.1" customHeight="1" spans="1:6">
      <c r="A556" s="8">
        <v>554</v>
      </c>
      <c r="B556" s="9" t="s">
        <v>7</v>
      </c>
      <c r="C556" s="8" t="str">
        <f>"202310211723"</f>
        <v>202310211723</v>
      </c>
      <c r="D556" s="8" t="s">
        <v>562</v>
      </c>
      <c r="E556" s="10">
        <v>0</v>
      </c>
      <c r="F556" s="8" t="s">
        <v>280</v>
      </c>
    </row>
    <row r="557" s="2" customFormat="1" ht="35.1" customHeight="1" spans="1:6">
      <c r="A557" s="8">
        <v>555</v>
      </c>
      <c r="B557" s="9" t="s">
        <v>7</v>
      </c>
      <c r="C557" s="8" t="str">
        <f>"202310212214"</f>
        <v>202310212214</v>
      </c>
      <c r="D557" s="8" t="s">
        <v>563</v>
      </c>
      <c r="E557" s="10">
        <v>0</v>
      </c>
      <c r="F557" s="8" t="s">
        <v>280</v>
      </c>
    </row>
    <row r="558" s="2" customFormat="1" ht="35.1" customHeight="1" spans="1:6">
      <c r="A558" s="8">
        <v>556</v>
      </c>
      <c r="B558" s="9" t="s">
        <v>7</v>
      </c>
      <c r="C558" s="8" t="str">
        <f>"202310212325"</f>
        <v>202310212325</v>
      </c>
      <c r="D558" s="8" t="s">
        <v>564</v>
      </c>
      <c r="E558" s="10">
        <v>0</v>
      </c>
      <c r="F558" s="8" t="s">
        <v>280</v>
      </c>
    </row>
    <row r="559" s="2" customFormat="1" ht="35.1" customHeight="1" spans="1:6">
      <c r="A559" s="8">
        <v>557</v>
      </c>
      <c r="B559" s="9" t="s">
        <v>7</v>
      </c>
      <c r="C559" s="8" t="str">
        <f>"202310212117"</f>
        <v>202310212117</v>
      </c>
      <c r="D559" s="8" t="s">
        <v>565</v>
      </c>
      <c r="E559" s="10">
        <v>0</v>
      </c>
      <c r="F559" s="8" t="s">
        <v>280</v>
      </c>
    </row>
    <row r="560" s="2" customFormat="1" ht="35.1" customHeight="1" spans="1:6">
      <c r="A560" s="8">
        <v>558</v>
      </c>
      <c r="B560" s="9" t="s">
        <v>7</v>
      </c>
      <c r="C560" s="8" t="str">
        <f>"202310211618"</f>
        <v>202310211618</v>
      </c>
      <c r="D560" s="8" t="s">
        <v>566</v>
      </c>
      <c r="E560" s="10">
        <v>0</v>
      </c>
      <c r="F560" s="8" t="s">
        <v>280</v>
      </c>
    </row>
    <row r="561" s="2" customFormat="1" ht="35.1" customHeight="1" spans="1:6">
      <c r="A561" s="8">
        <v>559</v>
      </c>
      <c r="B561" s="9" t="s">
        <v>7</v>
      </c>
      <c r="C561" s="8" t="str">
        <f>"202310212708"</f>
        <v>202310212708</v>
      </c>
      <c r="D561" s="8" t="s">
        <v>567</v>
      </c>
      <c r="E561" s="10">
        <v>0</v>
      </c>
      <c r="F561" s="8" t="s">
        <v>280</v>
      </c>
    </row>
    <row r="562" s="2" customFormat="1" ht="35.1" customHeight="1" spans="1:6">
      <c r="A562" s="8">
        <v>560</v>
      </c>
      <c r="B562" s="9" t="s">
        <v>7</v>
      </c>
      <c r="C562" s="8" t="str">
        <f>"202310211427"</f>
        <v>202310211427</v>
      </c>
      <c r="D562" s="8" t="s">
        <v>568</v>
      </c>
      <c r="E562" s="10">
        <v>0</v>
      </c>
      <c r="F562" s="8" t="s">
        <v>280</v>
      </c>
    </row>
    <row r="563" s="2" customFormat="1" ht="35.1" customHeight="1" spans="1:6">
      <c r="A563" s="8">
        <v>561</v>
      </c>
      <c r="B563" s="9" t="s">
        <v>7</v>
      </c>
      <c r="C563" s="8" t="str">
        <f>"202310213226"</f>
        <v>202310213226</v>
      </c>
      <c r="D563" s="8" t="s">
        <v>569</v>
      </c>
      <c r="E563" s="10">
        <v>0</v>
      </c>
      <c r="F563" s="8" t="s">
        <v>280</v>
      </c>
    </row>
    <row r="564" s="2" customFormat="1" ht="35.1" customHeight="1" spans="1:6">
      <c r="A564" s="8">
        <v>562</v>
      </c>
      <c r="B564" s="9" t="s">
        <v>7</v>
      </c>
      <c r="C564" s="8" t="str">
        <f>"202310213230"</f>
        <v>202310213230</v>
      </c>
      <c r="D564" s="8" t="s">
        <v>570</v>
      </c>
      <c r="E564" s="10">
        <v>0</v>
      </c>
      <c r="F564" s="8" t="s">
        <v>280</v>
      </c>
    </row>
    <row r="565" s="2" customFormat="1" ht="35.1" customHeight="1" spans="1:6">
      <c r="A565" s="8">
        <v>563</v>
      </c>
      <c r="B565" s="9" t="s">
        <v>7</v>
      </c>
      <c r="C565" s="8" t="str">
        <f>"202310213016"</f>
        <v>202310213016</v>
      </c>
      <c r="D565" s="8" t="s">
        <v>571</v>
      </c>
      <c r="E565" s="10">
        <v>0</v>
      </c>
      <c r="F565" s="8" t="s">
        <v>280</v>
      </c>
    </row>
    <row r="566" s="2" customFormat="1" ht="35.1" customHeight="1" spans="1:6">
      <c r="A566" s="8">
        <v>564</v>
      </c>
      <c r="B566" s="9" t="s">
        <v>7</v>
      </c>
      <c r="C566" s="8" t="str">
        <f>"202310212830"</f>
        <v>202310212830</v>
      </c>
      <c r="D566" s="8" t="s">
        <v>572</v>
      </c>
      <c r="E566" s="10">
        <v>0</v>
      </c>
      <c r="F566" s="8" t="s">
        <v>280</v>
      </c>
    </row>
    <row r="567" s="2" customFormat="1" ht="35.1" customHeight="1" spans="1:6">
      <c r="A567" s="8">
        <v>565</v>
      </c>
      <c r="B567" s="9" t="s">
        <v>7</v>
      </c>
      <c r="C567" s="8" t="str">
        <f>"202310211925"</f>
        <v>202310211925</v>
      </c>
      <c r="D567" s="8" t="s">
        <v>573</v>
      </c>
      <c r="E567" s="10">
        <v>0</v>
      </c>
      <c r="F567" s="8" t="s">
        <v>280</v>
      </c>
    </row>
    <row r="568" s="2" customFormat="1" ht="35.1" customHeight="1" spans="1:6">
      <c r="A568" s="8">
        <v>566</v>
      </c>
      <c r="B568" s="9" t="s">
        <v>7</v>
      </c>
      <c r="C568" s="8" t="str">
        <f>"202310211418"</f>
        <v>202310211418</v>
      </c>
      <c r="D568" s="8" t="s">
        <v>574</v>
      </c>
      <c r="E568" s="10">
        <v>0</v>
      </c>
      <c r="F568" s="8" t="s">
        <v>280</v>
      </c>
    </row>
    <row r="569" s="2" customFormat="1" ht="35.1" customHeight="1" spans="1:6">
      <c r="A569" s="8">
        <v>567</v>
      </c>
      <c r="B569" s="9" t="s">
        <v>7</v>
      </c>
      <c r="C569" s="8" t="str">
        <f>"202310211519"</f>
        <v>202310211519</v>
      </c>
      <c r="D569" s="8" t="s">
        <v>575</v>
      </c>
      <c r="E569" s="10">
        <v>0</v>
      </c>
      <c r="F569" s="8" t="s">
        <v>280</v>
      </c>
    </row>
    <row r="570" s="2" customFormat="1" ht="35.1" customHeight="1" spans="1:6">
      <c r="A570" s="8">
        <v>568</v>
      </c>
      <c r="B570" s="9" t="s">
        <v>7</v>
      </c>
      <c r="C570" s="8" t="str">
        <f>"202310211920"</f>
        <v>202310211920</v>
      </c>
      <c r="D570" s="8" t="s">
        <v>576</v>
      </c>
      <c r="E570" s="10">
        <v>0</v>
      </c>
      <c r="F570" s="8" t="s">
        <v>280</v>
      </c>
    </row>
    <row r="571" s="2" customFormat="1" ht="35.1" customHeight="1" spans="1:6">
      <c r="A571" s="8">
        <v>569</v>
      </c>
      <c r="B571" s="9" t="s">
        <v>7</v>
      </c>
      <c r="C571" s="8" t="str">
        <f>"202310212005"</f>
        <v>202310212005</v>
      </c>
      <c r="D571" s="8" t="s">
        <v>577</v>
      </c>
      <c r="E571" s="10">
        <v>0</v>
      </c>
      <c r="F571" s="8" t="s">
        <v>280</v>
      </c>
    </row>
    <row r="572" s="2" customFormat="1" ht="35.1" customHeight="1" spans="1:6">
      <c r="A572" s="8">
        <v>570</v>
      </c>
      <c r="B572" s="9" t="s">
        <v>7</v>
      </c>
      <c r="C572" s="8" t="str">
        <f>"202310212210"</f>
        <v>202310212210</v>
      </c>
      <c r="D572" s="8" t="s">
        <v>578</v>
      </c>
      <c r="E572" s="10">
        <v>0</v>
      </c>
      <c r="F572" s="8" t="s">
        <v>280</v>
      </c>
    </row>
    <row r="573" s="2" customFormat="1" ht="35.1" customHeight="1" spans="1:6">
      <c r="A573" s="8">
        <v>571</v>
      </c>
      <c r="B573" s="9" t="s">
        <v>7</v>
      </c>
      <c r="C573" s="8" t="str">
        <f>"202310213604"</f>
        <v>202310213604</v>
      </c>
      <c r="D573" s="8" t="s">
        <v>579</v>
      </c>
      <c r="E573" s="10">
        <v>0</v>
      </c>
      <c r="F573" s="8" t="s">
        <v>280</v>
      </c>
    </row>
    <row r="574" s="2" customFormat="1" ht="35.1" customHeight="1" spans="1:6">
      <c r="A574" s="8">
        <v>572</v>
      </c>
      <c r="B574" s="9" t="s">
        <v>7</v>
      </c>
      <c r="C574" s="8" t="str">
        <f>"202310211421"</f>
        <v>202310211421</v>
      </c>
      <c r="D574" s="8" t="s">
        <v>580</v>
      </c>
      <c r="E574" s="10">
        <v>0</v>
      </c>
      <c r="F574" s="8" t="s">
        <v>280</v>
      </c>
    </row>
    <row r="575" s="2" customFormat="1" ht="35.1" customHeight="1" spans="1:6">
      <c r="A575" s="8">
        <v>573</v>
      </c>
      <c r="B575" s="9" t="s">
        <v>7</v>
      </c>
      <c r="C575" s="8" t="str">
        <f>"202310212012"</f>
        <v>202310212012</v>
      </c>
      <c r="D575" s="8" t="s">
        <v>581</v>
      </c>
      <c r="E575" s="10">
        <v>0</v>
      </c>
      <c r="F575" s="8" t="s">
        <v>280</v>
      </c>
    </row>
    <row r="576" s="2" customFormat="1" ht="35.1" customHeight="1" spans="1:6">
      <c r="A576" s="8">
        <v>574</v>
      </c>
      <c r="B576" s="9" t="s">
        <v>7</v>
      </c>
      <c r="C576" s="8" t="str">
        <f>"202310212722"</f>
        <v>202310212722</v>
      </c>
      <c r="D576" s="8" t="s">
        <v>582</v>
      </c>
      <c r="E576" s="10">
        <v>0</v>
      </c>
      <c r="F576" s="8" t="s">
        <v>280</v>
      </c>
    </row>
    <row r="577" s="2" customFormat="1" ht="35.1" customHeight="1" spans="1:6">
      <c r="A577" s="8">
        <v>575</v>
      </c>
      <c r="B577" s="9" t="s">
        <v>7</v>
      </c>
      <c r="C577" s="8" t="str">
        <f>"202310212409"</f>
        <v>202310212409</v>
      </c>
      <c r="D577" s="8" t="s">
        <v>583</v>
      </c>
      <c r="E577" s="10">
        <v>0</v>
      </c>
      <c r="F577" s="8" t="s">
        <v>280</v>
      </c>
    </row>
    <row r="578" s="2" customFormat="1" ht="35.1" customHeight="1" spans="1:6">
      <c r="A578" s="8">
        <v>576</v>
      </c>
      <c r="B578" s="9" t="s">
        <v>7</v>
      </c>
      <c r="C578" s="8" t="str">
        <f>"202310212925"</f>
        <v>202310212925</v>
      </c>
      <c r="D578" s="8" t="s">
        <v>584</v>
      </c>
      <c r="E578" s="10">
        <v>0</v>
      </c>
      <c r="F578" s="8" t="s">
        <v>280</v>
      </c>
    </row>
    <row r="579" s="2" customFormat="1" ht="35.1" customHeight="1" spans="1:6">
      <c r="A579" s="8">
        <v>577</v>
      </c>
      <c r="B579" s="9" t="s">
        <v>7</v>
      </c>
      <c r="C579" s="8" t="str">
        <f>"202310211905"</f>
        <v>202310211905</v>
      </c>
      <c r="D579" s="8" t="s">
        <v>585</v>
      </c>
      <c r="E579" s="10">
        <v>0</v>
      </c>
      <c r="F579" s="8" t="s">
        <v>280</v>
      </c>
    </row>
    <row r="580" s="2" customFormat="1" ht="35.1" customHeight="1" spans="1:6">
      <c r="A580" s="8">
        <v>578</v>
      </c>
      <c r="B580" s="9" t="s">
        <v>7</v>
      </c>
      <c r="C580" s="8" t="str">
        <f>"202310213214"</f>
        <v>202310213214</v>
      </c>
      <c r="D580" s="8" t="s">
        <v>586</v>
      </c>
      <c r="E580" s="10">
        <v>0</v>
      </c>
      <c r="F580" s="8" t="s">
        <v>280</v>
      </c>
    </row>
    <row r="581" s="2" customFormat="1" ht="35.1" customHeight="1" spans="1:6">
      <c r="A581" s="8">
        <v>579</v>
      </c>
      <c r="B581" s="9" t="s">
        <v>7</v>
      </c>
      <c r="C581" s="8" t="str">
        <f>"202310212920"</f>
        <v>202310212920</v>
      </c>
      <c r="D581" s="8" t="s">
        <v>587</v>
      </c>
      <c r="E581" s="10">
        <v>0</v>
      </c>
      <c r="F581" s="8" t="s">
        <v>280</v>
      </c>
    </row>
    <row r="582" s="2" customFormat="1" ht="35.1" customHeight="1" spans="1:6">
      <c r="A582" s="8">
        <v>580</v>
      </c>
      <c r="B582" s="9" t="s">
        <v>7</v>
      </c>
      <c r="C582" s="8" t="str">
        <f>"202310213116"</f>
        <v>202310213116</v>
      </c>
      <c r="D582" s="8" t="s">
        <v>588</v>
      </c>
      <c r="E582" s="10">
        <v>0</v>
      </c>
      <c r="F582" s="8" t="s">
        <v>280</v>
      </c>
    </row>
    <row r="583" s="2" customFormat="1" ht="35.1" customHeight="1" spans="1:6">
      <c r="A583" s="8">
        <v>581</v>
      </c>
      <c r="B583" s="9" t="s">
        <v>7</v>
      </c>
      <c r="C583" s="8" t="str">
        <f>"202310213513"</f>
        <v>202310213513</v>
      </c>
      <c r="D583" s="8" t="s">
        <v>589</v>
      </c>
      <c r="E583" s="10">
        <v>0</v>
      </c>
      <c r="F583" s="8" t="s">
        <v>280</v>
      </c>
    </row>
    <row r="584" s="2" customFormat="1" ht="35.1" customHeight="1" spans="1:6">
      <c r="A584" s="8">
        <v>582</v>
      </c>
      <c r="B584" s="9" t="s">
        <v>7</v>
      </c>
      <c r="C584" s="8" t="str">
        <f>"202310211529"</f>
        <v>202310211529</v>
      </c>
      <c r="D584" s="8" t="s">
        <v>590</v>
      </c>
      <c r="E584" s="10">
        <v>0</v>
      </c>
      <c r="F584" s="8" t="s">
        <v>280</v>
      </c>
    </row>
    <row r="585" s="2" customFormat="1" ht="35.1" customHeight="1" spans="1:6">
      <c r="A585" s="8">
        <v>583</v>
      </c>
      <c r="B585" s="9" t="s">
        <v>7</v>
      </c>
      <c r="C585" s="8" t="str">
        <f>"202310211926"</f>
        <v>202310211926</v>
      </c>
      <c r="D585" s="8" t="s">
        <v>591</v>
      </c>
      <c r="E585" s="10">
        <v>0</v>
      </c>
      <c r="F585" s="8" t="s">
        <v>280</v>
      </c>
    </row>
    <row r="586" s="2" customFormat="1" ht="35.1" customHeight="1" spans="1:6">
      <c r="A586" s="8">
        <v>584</v>
      </c>
      <c r="B586" s="9" t="s">
        <v>7</v>
      </c>
      <c r="C586" s="8" t="str">
        <f>"202310211726"</f>
        <v>202310211726</v>
      </c>
      <c r="D586" s="8" t="s">
        <v>592</v>
      </c>
      <c r="E586" s="10">
        <v>0</v>
      </c>
      <c r="F586" s="8" t="s">
        <v>280</v>
      </c>
    </row>
    <row r="587" s="2" customFormat="1" ht="35.1" customHeight="1" spans="1:6">
      <c r="A587" s="8">
        <v>585</v>
      </c>
      <c r="B587" s="9" t="s">
        <v>7</v>
      </c>
      <c r="C587" s="8" t="str">
        <f>"202310213202"</f>
        <v>202310213202</v>
      </c>
      <c r="D587" s="8" t="s">
        <v>593</v>
      </c>
      <c r="E587" s="10">
        <v>0</v>
      </c>
      <c r="F587" s="8" t="s">
        <v>280</v>
      </c>
    </row>
    <row r="588" s="2" customFormat="1" ht="35.1" customHeight="1" spans="1:6">
      <c r="A588" s="8">
        <v>586</v>
      </c>
      <c r="B588" s="9" t="s">
        <v>7</v>
      </c>
      <c r="C588" s="8" t="str">
        <f>"202310212130"</f>
        <v>202310212130</v>
      </c>
      <c r="D588" s="8" t="s">
        <v>594</v>
      </c>
      <c r="E588" s="10">
        <v>0</v>
      </c>
      <c r="F588" s="8" t="s">
        <v>280</v>
      </c>
    </row>
    <row r="589" s="2" customFormat="1" ht="35.1" customHeight="1" spans="1:6">
      <c r="A589" s="8">
        <v>587</v>
      </c>
      <c r="B589" s="9" t="s">
        <v>7</v>
      </c>
      <c r="C589" s="8" t="str">
        <f>"202310213319"</f>
        <v>202310213319</v>
      </c>
      <c r="D589" s="8" t="s">
        <v>595</v>
      </c>
      <c r="E589" s="10">
        <v>0</v>
      </c>
      <c r="F589" s="8" t="s">
        <v>280</v>
      </c>
    </row>
    <row r="590" s="2" customFormat="1" ht="35.1" customHeight="1" spans="1:6">
      <c r="A590" s="8">
        <v>588</v>
      </c>
      <c r="B590" s="9" t="s">
        <v>7</v>
      </c>
      <c r="C590" s="8" t="str">
        <f>"202310213322"</f>
        <v>202310213322</v>
      </c>
      <c r="D590" s="8" t="s">
        <v>596</v>
      </c>
      <c r="E590" s="10">
        <v>0</v>
      </c>
      <c r="F590" s="8" t="s">
        <v>280</v>
      </c>
    </row>
    <row r="591" s="2" customFormat="1" ht="35.1" customHeight="1" spans="1:6">
      <c r="A591" s="8">
        <v>589</v>
      </c>
      <c r="B591" s="9" t="s">
        <v>7</v>
      </c>
      <c r="C591" s="8" t="str">
        <f>"202310211720"</f>
        <v>202310211720</v>
      </c>
      <c r="D591" s="8" t="s">
        <v>597</v>
      </c>
      <c r="E591" s="10">
        <v>0</v>
      </c>
      <c r="F591" s="8" t="s">
        <v>280</v>
      </c>
    </row>
    <row r="592" s="2" customFormat="1" ht="35.1" customHeight="1" spans="1:6">
      <c r="A592" s="8">
        <v>590</v>
      </c>
      <c r="B592" s="9" t="s">
        <v>7</v>
      </c>
      <c r="C592" s="8" t="str">
        <f>"202310211404"</f>
        <v>202310211404</v>
      </c>
      <c r="D592" s="8" t="s">
        <v>598</v>
      </c>
      <c r="E592" s="10">
        <v>0</v>
      </c>
      <c r="F592" s="8" t="s">
        <v>280</v>
      </c>
    </row>
    <row r="593" s="2" customFormat="1" ht="35.1" customHeight="1" spans="1:6">
      <c r="A593" s="8">
        <v>591</v>
      </c>
      <c r="B593" s="9" t="s">
        <v>7</v>
      </c>
      <c r="C593" s="8" t="str">
        <f>"202310213113"</f>
        <v>202310213113</v>
      </c>
      <c r="D593" s="8" t="s">
        <v>599</v>
      </c>
      <c r="E593" s="10">
        <v>0</v>
      </c>
      <c r="F593" s="8" t="s">
        <v>280</v>
      </c>
    </row>
    <row r="594" s="2" customFormat="1" ht="35.1" customHeight="1" spans="1:6">
      <c r="A594" s="8">
        <v>592</v>
      </c>
      <c r="B594" s="9" t="s">
        <v>7</v>
      </c>
      <c r="C594" s="8" t="str">
        <f>"202310213420"</f>
        <v>202310213420</v>
      </c>
      <c r="D594" s="8" t="s">
        <v>600</v>
      </c>
      <c r="E594" s="10">
        <v>0</v>
      </c>
      <c r="F594" s="8" t="s">
        <v>280</v>
      </c>
    </row>
    <row r="595" s="2" customFormat="1" ht="35.1" customHeight="1" spans="1:6">
      <c r="A595" s="8">
        <v>593</v>
      </c>
      <c r="B595" s="9" t="s">
        <v>7</v>
      </c>
      <c r="C595" s="8" t="str">
        <f>"202310212102"</f>
        <v>202310212102</v>
      </c>
      <c r="D595" s="8" t="s">
        <v>601</v>
      </c>
      <c r="E595" s="10">
        <v>0</v>
      </c>
      <c r="F595" s="8" t="s">
        <v>280</v>
      </c>
    </row>
    <row r="596" s="2" customFormat="1" ht="35.1" customHeight="1" spans="1:6">
      <c r="A596" s="8">
        <v>594</v>
      </c>
      <c r="B596" s="9" t="s">
        <v>7</v>
      </c>
      <c r="C596" s="8" t="str">
        <f>"202310212815"</f>
        <v>202310212815</v>
      </c>
      <c r="D596" s="8" t="s">
        <v>602</v>
      </c>
      <c r="E596" s="10">
        <v>0</v>
      </c>
      <c r="F596" s="8" t="s">
        <v>280</v>
      </c>
    </row>
    <row r="597" s="2" customFormat="1" ht="35.1" customHeight="1" spans="1:6">
      <c r="A597" s="8">
        <v>595</v>
      </c>
      <c r="B597" s="9" t="s">
        <v>7</v>
      </c>
      <c r="C597" s="8" t="str">
        <f>"202310212614"</f>
        <v>202310212614</v>
      </c>
      <c r="D597" s="8" t="s">
        <v>603</v>
      </c>
      <c r="E597" s="10">
        <v>0</v>
      </c>
      <c r="F597" s="8" t="s">
        <v>280</v>
      </c>
    </row>
    <row r="598" s="2" customFormat="1" ht="35.1" customHeight="1" spans="1:6">
      <c r="A598" s="8">
        <v>596</v>
      </c>
      <c r="B598" s="9" t="s">
        <v>7</v>
      </c>
      <c r="C598" s="8" t="str">
        <f>"202310213416"</f>
        <v>202310213416</v>
      </c>
      <c r="D598" s="8" t="s">
        <v>604</v>
      </c>
      <c r="E598" s="10">
        <v>0</v>
      </c>
      <c r="F598" s="8" t="s">
        <v>280</v>
      </c>
    </row>
    <row r="599" s="2" customFormat="1" ht="35.1" customHeight="1" spans="1:6">
      <c r="A599" s="8">
        <v>597</v>
      </c>
      <c r="B599" s="9" t="s">
        <v>7</v>
      </c>
      <c r="C599" s="8" t="str">
        <f>"202310213330"</f>
        <v>202310213330</v>
      </c>
      <c r="D599" s="8" t="s">
        <v>605</v>
      </c>
      <c r="E599" s="10">
        <v>0</v>
      </c>
      <c r="F599" s="8" t="s">
        <v>280</v>
      </c>
    </row>
    <row r="600" s="2" customFormat="1" ht="35.1" customHeight="1" spans="1:6">
      <c r="A600" s="8">
        <v>598</v>
      </c>
      <c r="B600" s="9" t="s">
        <v>7</v>
      </c>
      <c r="C600" s="8" t="str">
        <f>"202310213012"</f>
        <v>202310213012</v>
      </c>
      <c r="D600" s="8" t="s">
        <v>606</v>
      </c>
      <c r="E600" s="10">
        <v>0</v>
      </c>
      <c r="F600" s="8" t="s">
        <v>280</v>
      </c>
    </row>
    <row r="601" s="2" customFormat="1" ht="35.1" customHeight="1" spans="1:6">
      <c r="A601" s="8">
        <v>599</v>
      </c>
      <c r="B601" s="9" t="s">
        <v>7</v>
      </c>
      <c r="C601" s="8" t="str">
        <f>"202310213130"</f>
        <v>202310213130</v>
      </c>
      <c r="D601" s="8" t="s">
        <v>607</v>
      </c>
      <c r="E601" s="10">
        <v>0</v>
      </c>
      <c r="F601" s="8" t="s">
        <v>280</v>
      </c>
    </row>
    <row r="602" s="2" customFormat="1" ht="35.1" customHeight="1" spans="1:6">
      <c r="A602" s="8">
        <v>600</v>
      </c>
      <c r="B602" s="9" t="s">
        <v>7</v>
      </c>
      <c r="C602" s="8" t="str">
        <f>"202310212427"</f>
        <v>202310212427</v>
      </c>
      <c r="D602" s="8" t="s">
        <v>608</v>
      </c>
      <c r="E602" s="10">
        <v>0</v>
      </c>
      <c r="F602" s="8" t="s">
        <v>280</v>
      </c>
    </row>
    <row r="603" s="2" customFormat="1" ht="35.1" customHeight="1" spans="1:6">
      <c r="A603" s="8">
        <v>601</v>
      </c>
      <c r="B603" s="9" t="s">
        <v>7</v>
      </c>
      <c r="C603" s="8" t="str">
        <f>"202310212019"</f>
        <v>202310212019</v>
      </c>
      <c r="D603" s="8" t="s">
        <v>609</v>
      </c>
      <c r="E603" s="10">
        <v>0</v>
      </c>
      <c r="F603" s="8" t="s">
        <v>280</v>
      </c>
    </row>
    <row r="604" s="2" customFormat="1" ht="35.1" customHeight="1" spans="1:6">
      <c r="A604" s="8">
        <v>602</v>
      </c>
      <c r="B604" s="9" t="s">
        <v>7</v>
      </c>
      <c r="C604" s="8" t="str">
        <f>"202310213022"</f>
        <v>202310213022</v>
      </c>
      <c r="D604" s="8" t="s">
        <v>610</v>
      </c>
      <c r="E604" s="10">
        <v>0</v>
      </c>
      <c r="F604" s="8" t="s">
        <v>280</v>
      </c>
    </row>
    <row r="605" s="2" customFormat="1" ht="35.1" customHeight="1" spans="1:6">
      <c r="A605" s="8">
        <v>603</v>
      </c>
      <c r="B605" s="9" t="s">
        <v>7</v>
      </c>
      <c r="C605" s="8" t="str">
        <f>"202310213127"</f>
        <v>202310213127</v>
      </c>
      <c r="D605" s="8" t="s">
        <v>611</v>
      </c>
      <c r="E605" s="10">
        <v>0</v>
      </c>
      <c r="F605" s="8" t="s">
        <v>280</v>
      </c>
    </row>
    <row r="606" s="2" customFormat="1" ht="35.1" customHeight="1" spans="1:6">
      <c r="A606" s="8">
        <v>604</v>
      </c>
      <c r="B606" s="9" t="s">
        <v>7</v>
      </c>
      <c r="C606" s="8" t="str">
        <f>"202310212022"</f>
        <v>202310212022</v>
      </c>
      <c r="D606" s="8" t="s">
        <v>612</v>
      </c>
      <c r="E606" s="10">
        <v>0</v>
      </c>
      <c r="F606" s="8" t="s">
        <v>280</v>
      </c>
    </row>
    <row r="607" s="2" customFormat="1" ht="35.1" customHeight="1" spans="1:6">
      <c r="A607" s="8">
        <v>605</v>
      </c>
      <c r="B607" s="9" t="s">
        <v>7</v>
      </c>
      <c r="C607" s="8" t="str">
        <f>"202310211829"</f>
        <v>202310211829</v>
      </c>
      <c r="D607" s="8" t="s">
        <v>613</v>
      </c>
      <c r="E607" s="10">
        <v>0</v>
      </c>
      <c r="F607" s="8" t="s">
        <v>280</v>
      </c>
    </row>
    <row r="608" s="2" customFormat="1" ht="35.1" customHeight="1" spans="1:6">
      <c r="A608" s="8">
        <v>606</v>
      </c>
      <c r="B608" s="9" t="s">
        <v>7</v>
      </c>
      <c r="C608" s="8" t="str">
        <f>"202310212902"</f>
        <v>202310212902</v>
      </c>
      <c r="D608" s="8" t="s">
        <v>614</v>
      </c>
      <c r="E608" s="10">
        <v>0</v>
      </c>
      <c r="F608" s="8" t="s">
        <v>280</v>
      </c>
    </row>
    <row r="609" s="2" customFormat="1" ht="35.1" customHeight="1" spans="1:6">
      <c r="A609" s="8">
        <v>607</v>
      </c>
      <c r="B609" s="9" t="s">
        <v>7</v>
      </c>
      <c r="C609" s="8" t="str">
        <f>"202310211718"</f>
        <v>202310211718</v>
      </c>
      <c r="D609" s="8" t="s">
        <v>615</v>
      </c>
      <c r="E609" s="10">
        <v>0</v>
      </c>
      <c r="F609" s="8" t="s">
        <v>280</v>
      </c>
    </row>
    <row r="610" s="2" customFormat="1" ht="35.1" customHeight="1" spans="1:6">
      <c r="A610" s="8">
        <v>608</v>
      </c>
      <c r="B610" s="9" t="s">
        <v>7</v>
      </c>
      <c r="C610" s="8" t="str">
        <f>"202310213427"</f>
        <v>202310213427</v>
      </c>
      <c r="D610" s="8" t="s">
        <v>616</v>
      </c>
      <c r="E610" s="10">
        <v>0</v>
      </c>
      <c r="F610" s="8" t="s">
        <v>280</v>
      </c>
    </row>
    <row r="611" s="2" customFormat="1" ht="35.1" customHeight="1" spans="1:6">
      <c r="A611" s="8">
        <v>609</v>
      </c>
      <c r="B611" s="9" t="s">
        <v>7</v>
      </c>
      <c r="C611" s="8" t="str">
        <f>"202310211626"</f>
        <v>202310211626</v>
      </c>
      <c r="D611" s="8" t="s">
        <v>617</v>
      </c>
      <c r="E611" s="10">
        <v>0</v>
      </c>
      <c r="F611" s="8" t="s">
        <v>280</v>
      </c>
    </row>
    <row r="612" s="2" customFormat="1" ht="35.1" customHeight="1" spans="1:6">
      <c r="A612" s="8">
        <v>610</v>
      </c>
      <c r="B612" s="9" t="s">
        <v>7</v>
      </c>
      <c r="C612" s="8" t="str">
        <f>"202310211502"</f>
        <v>202310211502</v>
      </c>
      <c r="D612" s="8" t="s">
        <v>618</v>
      </c>
      <c r="E612" s="10">
        <v>0</v>
      </c>
      <c r="F612" s="8" t="s">
        <v>280</v>
      </c>
    </row>
    <row r="613" s="2" customFormat="1" ht="35.1" customHeight="1" spans="1:6">
      <c r="A613" s="8">
        <v>611</v>
      </c>
      <c r="B613" s="9" t="s">
        <v>7</v>
      </c>
      <c r="C613" s="8" t="str">
        <f>"202310213209"</f>
        <v>202310213209</v>
      </c>
      <c r="D613" s="8" t="s">
        <v>619</v>
      </c>
      <c r="E613" s="10">
        <v>0</v>
      </c>
      <c r="F613" s="8" t="s">
        <v>280</v>
      </c>
    </row>
    <row r="614" s="2" customFormat="1" ht="35.1" customHeight="1" spans="1:6">
      <c r="A614" s="8">
        <v>612</v>
      </c>
      <c r="B614" s="9" t="s">
        <v>7</v>
      </c>
      <c r="C614" s="8" t="str">
        <f>"202310212101"</f>
        <v>202310212101</v>
      </c>
      <c r="D614" s="8" t="s">
        <v>620</v>
      </c>
      <c r="E614" s="10">
        <v>0</v>
      </c>
      <c r="F614" s="8" t="s">
        <v>280</v>
      </c>
    </row>
    <row r="615" s="2" customFormat="1" ht="35.1" customHeight="1" spans="1:6">
      <c r="A615" s="8">
        <v>613</v>
      </c>
      <c r="B615" s="9" t="s">
        <v>7</v>
      </c>
      <c r="C615" s="8" t="str">
        <f>"202310211411"</f>
        <v>202310211411</v>
      </c>
      <c r="D615" s="8" t="s">
        <v>621</v>
      </c>
      <c r="E615" s="10">
        <v>0</v>
      </c>
      <c r="F615" s="8" t="s">
        <v>280</v>
      </c>
    </row>
    <row r="616" s="2" customFormat="1" ht="35.1" customHeight="1" spans="1:6">
      <c r="A616" s="8">
        <v>614</v>
      </c>
      <c r="B616" s="9" t="s">
        <v>7</v>
      </c>
      <c r="C616" s="8" t="str">
        <f>"202310213120"</f>
        <v>202310213120</v>
      </c>
      <c r="D616" s="8" t="s">
        <v>622</v>
      </c>
      <c r="E616" s="10">
        <v>0</v>
      </c>
      <c r="F616" s="8" t="s">
        <v>280</v>
      </c>
    </row>
    <row r="617" s="2" customFormat="1" ht="35.1" customHeight="1" spans="1:6">
      <c r="A617" s="8">
        <v>615</v>
      </c>
      <c r="B617" s="9" t="s">
        <v>7</v>
      </c>
      <c r="C617" s="8" t="str">
        <f>"202310212703"</f>
        <v>202310212703</v>
      </c>
      <c r="D617" s="8" t="s">
        <v>623</v>
      </c>
      <c r="E617" s="10">
        <v>0</v>
      </c>
      <c r="F617" s="8" t="s">
        <v>280</v>
      </c>
    </row>
    <row r="618" s="2" customFormat="1" ht="35.1" customHeight="1" spans="1:6">
      <c r="A618" s="8">
        <v>616</v>
      </c>
      <c r="B618" s="9" t="s">
        <v>7</v>
      </c>
      <c r="C618" s="8" t="str">
        <f>"202310212626"</f>
        <v>202310212626</v>
      </c>
      <c r="D618" s="8" t="s">
        <v>624</v>
      </c>
      <c r="E618" s="10">
        <v>0</v>
      </c>
      <c r="F618" s="8" t="s">
        <v>280</v>
      </c>
    </row>
    <row r="619" s="2" customFormat="1" ht="35.1" customHeight="1" spans="1:6">
      <c r="A619" s="8">
        <v>617</v>
      </c>
      <c r="B619" s="9" t="s">
        <v>7</v>
      </c>
      <c r="C619" s="8" t="str">
        <f>"202310213519"</f>
        <v>202310213519</v>
      </c>
      <c r="D619" s="8" t="s">
        <v>625</v>
      </c>
      <c r="E619" s="10">
        <v>0</v>
      </c>
      <c r="F619" s="8" t="s">
        <v>280</v>
      </c>
    </row>
    <row r="620" s="2" customFormat="1" ht="35.1" customHeight="1" spans="1:6">
      <c r="A620" s="8">
        <v>618</v>
      </c>
      <c r="B620" s="9" t="s">
        <v>7</v>
      </c>
      <c r="C620" s="8" t="str">
        <f>"202310212120"</f>
        <v>202310212120</v>
      </c>
      <c r="D620" s="8" t="s">
        <v>626</v>
      </c>
      <c r="E620" s="10">
        <v>0</v>
      </c>
      <c r="F620" s="8" t="s">
        <v>280</v>
      </c>
    </row>
    <row r="621" s="2" customFormat="1" ht="35.1" customHeight="1" spans="1:6">
      <c r="A621" s="8">
        <v>619</v>
      </c>
      <c r="B621" s="9" t="s">
        <v>7</v>
      </c>
      <c r="C621" s="8" t="str">
        <f>"202310213024"</f>
        <v>202310213024</v>
      </c>
      <c r="D621" s="8" t="s">
        <v>627</v>
      </c>
      <c r="E621" s="10">
        <v>0</v>
      </c>
      <c r="F621" s="8" t="s">
        <v>280</v>
      </c>
    </row>
    <row r="622" s="2" customFormat="1" ht="35.1" customHeight="1" spans="1:6">
      <c r="A622" s="8">
        <v>620</v>
      </c>
      <c r="B622" s="9" t="s">
        <v>7</v>
      </c>
      <c r="C622" s="8" t="str">
        <f>"202310212115"</f>
        <v>202310212115</v>
      </c>
      <c r="D622" s="8" t="s">
        <v>628</v>
      </c>
      <c r="E622" s="10">
        <v>0</v>
      </c>
      <c r="F622" s="8" t="s">
        <v>280</v>
      </c>
    </row>
    <row r="623" s="2" customFormat="1" ht="35.1" customHeight="1" spans="1:6">
      <c r="A623" s="8">
        <v>621</v>
      </c>
      <c r="B623" s="9" t="s">
        <v>7</v>
      </c>
      <c r="C623" s="8" t="str">
        <f>"202310213521"</f>
        <v>202310213521</v>
      </c>
      <c r="D623" s="8" t="s">
        <v>629</v>
      </c>
      <c r="E623" s="10">
        <v>0</v>
      </c>
      <c r="F623" s="8" t="s">
        <v>280</v>
      </c>
    </row>
    <row r="624" s="2" customFormat="1" ht="35.1" customHeight="1" spans="1:6">
      <c r="A624" s="8">
        <v>622</v>
      </c>
      <c r="B624" s="9" t="s">
        <v>7</v>
      </c>
      <c r="C624" s="8" t="str">
        <f>"202310212021"</f>
        <v>202310212021</v>
      </c>
      <c r="D624" s="8" t="s">
        <v>630</v>
      </c>
      <c r="E624" s="10">
        <v>0</v>
      </c>
      <c r="F624" s="8" t="s">
        <v>280</v>
      </c>
    </row>
    <row r="625" s="2" customFormat="1" ht="35.1" customHeight="1" spans="1:6">
      <c r="A625" s="8">
        <v>623</v>
      </c>
      <c r="B625" s="9" t="s">
        <v>7</v>
      </c>
      <c r="C625" s="8" t="str">
        <f>"202310211722"</f>
        <v>202310211722</v>
      </c>
      <c r="D625" s="8" t="s">
        <v>631</v>
      </c>
      <c r="E625" s="10">
        <v>0</v>
      </c>
      <c r="F625" s="8" t="s">
        <v>280</v>
      </c>
    </row>
    <row r="626" s="2" customFormat="1" ht="35.1" customHeight="1" spans="1:6">
      <c r="A626" s="8">
        <v>624</v>
      </c>
      <c r="B626" s="9" t="s">
        <v>7</v>
      </c>
      <c r="C626" s="8" t="str">
        <f>"202310212514"</f>
        <v>202310212514</v>
      </c>
      <c r="D626" s="8" t="s">
        <v>632</v>
      </c>
      <c r="E626" s="10">
        <v>0</v>
      </c>
      <c r="F626" s="8" t="s">
        <v>280</v>
      </c>
    </row>
    <row r="627" s="2" customFormat="1" ht="35.1" customHeight="1" spans="1:6">
      <c r="A627" s="8">
        <v>625</v>
      </c>
      <c r="B627" s="9" t="s">
        <v>7</v>
      </c>
      <c r="C627" s="8" t="str">
        <f>"202310211912"</f>
        <v>202310211912</v>
      </c>
      <c r="D627" s="8" t="s">
        <v>633</v>
      </c>
      <c r="E627" s="10">
        <v>0</v>
      </c>
      <c r="F627" s="8" t="s">
        <v>280</v>
      </c>
    </row>
    <row r="628" s="2" customFormat="1" ht="35.1" customHeight="1" spans="1:6">
      <c r="A628" s="8">
        <v>626</v>
      </c>
      <c r="B628" s="9" t="s">
        <v>7</v>
      </c>
      <c r="C628" s="8" t="str">
        <f>"202310212103"</f>
        <v>202310212103</v>
      </c>
      <c r="D628" s="8" t="s">
        <v>634</v>
      </c>
      <c r="E628" s="10">
        <v>0</v>
      </c>
      <c r="F628" s="8" t="s">
        <v>280</v>
      </c>
    </row>
    <row r="629" s="2" customFormat="1" ht="35.1" customHeight="1" spans="1:6">
      <c r="A629" s="8">
        <v>627</v>
      </c>
      <c r="B629" s="9" t="s">
        <v>7</v>
      </c>
      <c r="C629" s="8" t="str">
        <f>"202310211616"</f>
        <v>202310211616</v>
      </c>
      <c r="D629" s="8" t="s">
        <v>635</v>
      </c>
      <c r="E629" s="10">
        <v>0</v>
      </c>
      <c r="F629" s="8" t="s">
        <v>280</v>
      </c>
    </row>
    <row r="630" s="2" customFormat="1" ht="35.1" customHeight="1" spans="1:6">
      <c r="A630" s="8">
        <v>628</v>
      </c>
      <c r="B630" s="9" t="s">
        <v>7</v>
      </c>
      <c r="C630" s="8" t="str">
        <f>"202310213606"</f>
        <v>202310213606</v>
      </c>
      <c r="D630" s="8" t="s">
        <v>636</v>
      </c>
      <c r="E630" s="10">
        <v>0</v>
      </c>
      <c r="F630" s="8" t="s">
        <v>280</v>
      </c>
    </row>
    <row r="631" s="2" customFormat="1" ht="35.1" customHeight="1" spans="1:6">
      <c r="A631" s="8">
        <v>629</v>
      </c>
      <c r="B631" s="9" t="s">
        <v>7</v>
      </c>
      <c r="C631" s="8" t="str">
        <f>"202310213601"</f>
        <v>202310213601</v>
      </c>
      <c r="D631" s="8" t="s">
        <v>637</v>
      </c>
      <c r="E631" s="10">
        <v>0</v>
      </c>
      <c r="F631" s="8" t="s">
        <v>280</v>
      </c>
    </row>
    <row r="632" s="2" customFormat="1" ht="35.1" customHeight="1" spans="1:6">
      <c r="A632" s="8">
        <v>630</v>
      </c>
      <c r="B632" s="9" t="s">
        <v>7</v>
      </c>
      <c r="C632" s="8" t="str">
        <f>"202310211814"</f>
        <v>202310211814</v>
      </c>
      <c r="D632" s="8" t="s">
        <v>638</v>
      </c>
      <c r="E632" s="10">
        <v>0</v>
      </c>
      <c r="F632" s="8" t="s">
        <v>280</v>
      </c>
    </row>
    <row r="633" s="2" customFormat="1" ht="35.1" customHeight="1" spans="1:6">
      <c r="A633" s="8">
        <v>631</v>
      </c>
      <c r="B633" s="9" t="s">
        <v>7</v>
      </c>
      <c r="C633" s="8" t="str">
        <f>"202310212430"</f>
        <v>202310212430</v>
      </c>
      <c r="D633" s="8" t="s">
        <v>639</v>
      </c>
      <c r="E633" s="10">
        <v>0</v>
      </c>
      <c r="F633" s="8" t="s">
        <v>280</v>
      </c>
    </row>
    <row r="634" s="2" customFormat="1" ht="35.1" customHeight="1" spans="1:6">
      <c r="A634" s="8">
        <v>632</v>
      </c>
      <c r="B634" s="9" t="s">
        <v>7</v>
      </c>
      <c r="C634" s="8" t="str">
        <f>"202310211614"</f>
        <v>202310211614</v>
      </c>
      <c r="D634" s="8" t="s">
        <v>640</v>
      </c>
      <c r="E634" s="10">
        <v>0</v>
      </c>
      <c r="F634" s="8" t="s">
        <v>280</v>
      </c>
    </row>
    <row r="635" s="2" customFormat="1" ht="35.1" customHeight="1" spans="1:6">
      <c r="A635" s="8">
        <v>633</v>
      </c>
      <c r="B635" s="9" t="s">
        <v>7</v>
      </c>
      <c r="C635" s="8" t="str">
        <f>"202310213405"</f>
        <v>202310213405</v>
      </c>
      <c r="D635" s="8" t="s">
        <v>641</v>
      </c>
      <c r="E635" s="10">
        <v>0</v>
      </c>
      <c r="F635" s="8" t="s">
        <v>280</v>
      </c>
    </row>
    <row r="636" s="2" customFormat="1" ht="35.1" customHeight="1" spans="1:6">
      <c r="A636" s="8">
        <v>634</v>
      </c>
      <c r="B636" s="9" t="s">
        <v>7</v>
      </c>
      <c r="C636" s="8" t="str">
        <f>"202310211808"</f>
        <v>202310211808</v>
      </c>
      <c r="D636" s="8" t="s">
        <v>642</v>
      </c>
      <c r="E636" s="10">
        <v>0</v>
      </c>
      <c r="F636" s="8" t="s">
        <v>280</v>
      </c>
    </row>
    <row r="637" s="2" customFormat="1" ht="35.1" customHeight="1" spans="1:6">
      <c r="A637" s="8">
        <v>635</v>
      </c>
      <c r="B637" s="9" t="s">
        <v>7</v>
      </c>
      <c r="C637" s="8" t="str">
        <f>"202310212712"</f>
        <v>202310212712</v>
      </c>
      <c r="D637" s="8" t="s">
        <v>643</v>
      </c>
      <c r="E637" s="10">
        <v>0</v>
      </c>
      <c r="F637" s="8" t="s">
        <v>280</v>
      </c>
    </row>
    <row r="638" s="2" customFormat="1" ht="35.1" customHeight="1" spans="1:6">
      <c r="A638" s="8">
        <v>636</v>
      </c>
      <c r="B638" s="9" t="s">
        <v>7</v>
      </c>
      <c r="C638" s="8" t="str">
        <f>"202310212401"</f>
        <v>202310212401</v>
      </c>
      <c r="D638" s="8" t="s">
        <v>644</v>
      </c>
      <c r="E638" s="10">
        <v>0</v>
      </c>
      <c r="F638" s="8" t="s">
        <v>280</v>
      </c>
    </row>
    <row r="639" s="2" customFormat="1" ht="35.1" customHeight="1" spans="1:6">
      <c r="A639" s="8">
        <v>637</v>
      </c>
      <c r="B639" s="9" t="s">
        <v>7</v>
      </c>
      <c r="C639" s="8" t="str">
        <f>"202310212408"</f>
        <v>202310212408</v>
      </c>
      <c r="D639" s="8" t="s">
        <v>645</v>
      </c>
      <c r="E639" s="10">
        <v>0</v>
      </c>
      <c r="F639" s="8" t="s">
        <v>280</v>
      </c>
    </row>
    <row r="640" s="2" customFormat="1" ht="35.1" customHeight="1" spans="1:6">
      <c r="A640" s="8">
        <v>638</v>
      </c>
      <c r="B640" s="9" t="s">
        <v>7</v>
      </c>
      <c r="C640" s="8" t="str">
        <f>"202310212915"</f>
        <v>202310212915</v>
      </c>
      <c r="D640" s="8" t="s">
        <v>646</v>
      </c>
      <c r="E640" s="10">
        <v>0</v>
      </c>
      <c r="F640" s="8" t="s">
        <v>280</v>
      </c>
    </row>
    <row r="641" s="2" customFormat="1" ht="35.1" customHeight="1" spans="1:6">
      <c r="A641" s="8">
        <v>639</v>
      </c>
      <c r="B641" s="9" t="s">
        <v>7</v>
      </c>
      <c r="C641" s="8" t="str">
        <f>"202310211508"</f>
        <v>202310211508</v>
      </c>
      <c r="D641" s="8" t="s">
        <v>647</v>
      </c>
      <c r="E641" s="10">
        <v>0</v>
      </c>
      <c r="F641" s="8" t="s">
        <v>280</v>
      </c>
    </row>
    <row r="642" s="2" customFormat="1" ht="35.1" customHeight="1" spans="1:6">
      <c r="A642" s="8">
        <v>640</v>
      </c>
      <c r="B642" s="9" t="s">
        <v>7</v>
      </c>
      <c r="C642" s="8" t="str">
        <f>"202310212827"</f>
        <v>202310212827</v>
      </c>
      <c r="D642" s="8" t="s">
        <v>648</v>
      </c>
      <c r="E642" s="10">
        <v>0</v>
      </c>
      <c r="F642" s="8" t="s">
        <v>280</v>
      </c>
    </row>
    <row r="643" s="2" customFormat="1" ht="35.1" customHeight="1" spans="1:6">
      <c r="A643" s="8">
        <v>641</v>
      </c>
      <c r="B643" s="9" t="s">
        <v>7</v>
      </c>
      <c r="C643" s="8" t="str">
        <f>"202310211430"</f>
        <v>202310211430</v>
      </c>
      <c r="D643" s="8" t="s">
        <v>649</v>
      </c>
      <c r="E643" s="10">
        <v>0</v>
      </c>
      <c r="F643" s="8" t="s">
        <v>280</v>
      </c>
    </row>
    <row r="644" s="2" customFormat="1" ht="35.1" customHeight="1" spans="1:6">
      <c r="A644" s="8">
        <v>642</v>
      </c>
      <c r="B644" s="9" t="s">
        <v>7</v>
      </c>
      <c r="C644" s="8" t="str">
        <f>"202310212821"</f>
        <v>202310212821</v>
      </c>
      <c r="D644" s="8" t="s">
        <v>650</v>
      </c>
      <c r="E644" s="10">
        <v>0</v>
      </c>
      <c r="F644" s="8" t="s">
        <v>280</v>
      </c>
    </row>
    <row r="645" s="2" customFormat="1" ht="35.1" customHeight="1" spans="1:6">
      <c r="A645" s="8">
        <v>643</v>
      </c>
      <c r="B645" s="9" t="s">
        <v>7</v>
      </c>
      <c r="C645" s="8" t="str">
        <f>"202310212114"</f>
        <v>202310212114</v>
      </c>
      <c r="D645" s="8" t="s">
        <v>651</v>
      </c>
      <c r="E645" s="10">
        <v>0</v>
      </c>
      <c r="F645" s="8" t="s">
        <v>280</v>
      </c>
    </row>
    <row r="646" s="2" customFormat="1" ht="35.1" customHeight="1" spans="1:6">
      <c r="A646" s="8">
        <v>644</v>
      </c>
      <c r="B646" s="9" t="s">
        <v>7</v>
      </c>
      <c r="C646" s="8" t="str">
        <f>"202310213404"</f>
        <v>202310213404</v>
      </c>
      <c r="D646" s="8" t="s">
        <v>652</v>
      </c>
      <c r="E646" s="10">
        <v>0</v>
      </c>
      <c r="F646" s="8" t="s">
        <v>280</v>
      </c>
    </row>
    <row r="647" s="2" customFormat="1" ht="35.1" customHeight="1" spans="1:6">
      <c r="A647" s="8">
        <v>645</v>
      </c>
      <c r="B647" s="9" t="s">
        <v>7</v>
      </c>
      <c r="C647" s="8" t="str">
        <f>"202310213124"</f>
        <v>202310213124</v>
      </c>
      <c r="D647" s="8" t="s">
        <v>653</v>
      </c>
      <c r="E647" s="10">
        <v>0</v>
      </c>
      <c r="F647" s="8" t="s">
        <v>280</v>
      </c>
    </row>
    <row r="648" s="2" customFormat="1" ht="35.1" customHeight="1" spans="1:6">
      <c r="A648" s="8">
        <v>646</v>
      </c>
      <c r="B648" s="9" t="s">
        <v>7</v>
      </c>
      <c r="C648" s="8" t="str">
        <f>"202310212024"</f>
        <v>202310212024</v>
      </c>
      <c r="D648" s="8" t="s">
        <v>654</v>
      </c>
      <c r="E648" s="10">
        <v>0</v>
      </c>
      <c r="F648" s="8" t="s">
        <v>280</v>
      </c>
    </row>
    <row r="649" s="2" customFormat="1" ht="35.1" customHeight="1" spans="1:6">
      <c r="A649" s="8">
        <v>647</v>
      </c>
      <c r="B649" s="9" t="s">
        <v>7</v>
      </c>
      <c r="C649" s="8" t="str">
        <f>"202310213402"</f>
        <v>202310213402</v>
      </c>
      <c r="D649" s="8" t="s">
        <v>655</v>
      </c>
      <c r="E649" s="10">
        <v>0</v>
      </c>
      <c r="F649" s="8" t="s">
        <v>280</v>
      </c>
    </row>
    <row r="650" s="2" customFormat="1" ht="35.1" customHeight="1" spans="1:6">
      <c r="A650" s="8">
        <v>648</v>
      </c>
      <c r="B650" s="9" t="s">
        <v>7</v>
      </c>
      <c r="C650" s="8" t="str">
        <f>"202310212604"</f>
        <v>202310212604</v>
      </c>
      <c r="D650" s="8" t="s">
        <v>656</v>
      </c>
      <c r="E650" s="10">
        <v>0</v>
      </c>
      <c r="F650" s="8" t="s">
        <v>280</v>
      </c>
    </row>
    <row r="651" s="2" customFormat="1" ht="35.1" customHeight="1" spans="1:6">
      <c r="A651" s="8">
        <v>649</v>
      </c>
      <c r="B651" s="9" t="s">
        <v>7</v>
      </c>
      <c r="C651" s="8" t="str">
        <f>"202310213514"</f>
        <v>202310213514</v>
      </c>
      <c r="D651" s="8" t="s">
        <v>657</v>
      </c>
      <c r="E651" s="10">
        <v>0</v>
      </c>
      <c r="F651" s="8" t="s">
        <v>280</v>
      </c>
    </row>
    <row r="652" s="2" customFormat="1" ht="35.1" customHeight="1" spans="1:6">
      <c r="A652" s="8">
        <v>650</v>
      </c>
      <c r="B652" s="9" t="s">
        <v>7</v>
      </c>
      <c r="C652" s="8" t="str">
        <f>"202310212222"</f>
        <v>202310212222</v>
      </c>
      <c r="D652" s="8" t="s">
        <v>658</v>
      </c>
      <c r="E652" s="10">
        <v>0</v>
      </c>
      <c r="F652" s="8" t="s">
        <v>280</v>
      </c>
    </row>
    <row r="653" s="2" customFormat="1" ht="35.1" customHeight="1" spans="1:6">
      <c r="A653" s="8">
        <v>651</v>
      </c>
      <c r="B653" s="9" t="s">
        <v>7</v>
      </c>
      <c r="C653" s="8" t="str">
        <f>"202310211630"</f>
        <v>202310211630</v>
      </c>
      <c r="D653" s="8" t="s">
        <v>659</v>
      </c>
      <c r="E653" s="10">
        <v>0</v>
      </c>
      <c r="F653" s="8" t="s">
        <v>280</v>
      </c>
    </row>
    <row r="654" s="2" customFormat="1" ht="35.1" customHeight="1" spans="1:6">
      <c r="A654" s="8">
        <v>652</v>
      </c>
      <c r="B654" s="9" t="s">
        <v>7</v>
      </c>
      <c r="C654" s="8" t="str">
        <f>"202310213526"</f>
        <v>202310213526</v>
      </c>
      <c r="D654" s="8" t="s">
        <v>660</v>
      </c>
      <c r="E654" s="10">
        <v>0</v>
      </c>
      <c r="F654" s="8" t="s">
        <v>280</v>
      </c>
    </row>
    <row r="655" s="2" customFormat="1" ht="35.1" customHeight="1" spans="1:6">
      <c r="A655" s="8">
        <v>653</v>
      </c>
      <c r="B655" s="9" t="s">
        <v>7</v>
      </c>
      <c r="C655" s="8" t="str">
        <f>"202310212921"</f>
        <v>202310212921</v>
      </c>
      <c r="D655" s="8" t="s">
        <v>661</v>
      </c>
      <c r="E655" s="10">
        <v>0</v>
      </c>
      <c r="F655" s="8" t="s">
        <v>280</v>
      </c>
    </row>
    <row r="656" s="2" customFormat="1" ht="35.1" customHeight="1" spans="1:6">
      <c r="A656" s="8">
        <v>654</v>
      </c>
      <c r="B656" s="9" t="s">
        <v>7</v>
      </c>
      <c r="C656" s="8" t="str">
        <f>"202310212810"</f>
        <v>202310212810</v>
      </c>
      <c r="D656" s="8" t="s">
        <v>662</v>
      </c>
      <c r="E656" s="10">
        <v>0</v>
      </c>
      <c r="F656" s="8" t="s">
        <v>280</v>
      </c>
    </row>
    <row r="657" s="2" customFormat="1" ht="35.1" customHeight="1" spans="1:6">
      <c r="A657" s="8">
        <v>655</v>
      </c>
      <c r="B657" s="9" t="s">
        <v>7</v>
      </c>
      <c r="C657" s="8" t="str">
        <f>"202310213128"</f>
        <v>202310213128</v>
      </c>
      <c r="D657" s="8" t="s">
        <v>663</v>
      </c>
      <c r="E657" s="10">
        <v>0</v>
      </c>
      <c r="F657" s="8" t="s">
        <v>280</v>
      </c>
    </row>
    <row r="658" s="2" customFormat="1" ht="35.1" customHeight="1" spans="1:6">
      <c r="A658" s="8">
        <v>656</v>
      </c>
      <c r="B658" s="9" t="s">
        <v>7</v>
      </c>
      <c r="C658" s="8" t="str">
        <f>"202310212601"</f>
        <v>202310212601</v>
      </c>
      <c r="D658" s="8" t="s">
        <v>664</v>
      </c>
      <c r="E658" s="10">
        <v>0</v>
      </c>
      <c r="F658" s="8" t="s">
        <v>280</v>
      </c>
    </row>
    <row r="659" s="2" customFormat="1" ht="35.1" customHeight="1" spans="1:6">
      <c r="A659" s="8">
        <v>657</v>
      </c>
      <c r="B659" s="9" t="s">
        <v>7</v>
      </c>
      <c r="C659" s="8" t="str">
        <f>"202310211511"</f>
        <v>202310211511</v>
      </c>
      <c r="D659" s="8" t="s">
        <v>665</v>
      </c>
      <c r="E659" s="10">
        <v>0</v>
      </c>
      <c r="F659" s="8" t="s">
        <v>280</v>
      </c>
    </row>
    <row r="660" s="2" customFormat="1" ht="35.1" customHeight="1" spans="1:6">
      <c r="A660" s="8">
        <v>658</v>
      </c>
      <c r="B660" s="9" t="s">
        <v>7</v>
      </c>
      <c r="C660" s="8" t="str">
        <f>"202310213013"</f>
        <v>202310213013</v>
      </c>
      <c r="D660" s="8" t="s">
        <v>666</v>
      </c>
      <c r="E660" s="10">
        <v>0</v>
      </c>
      <c r="F660" s="8" t="s">
        <v>280</v>
      </c>
    </row>
    <row r="661" s="2" customFormat="1" ht="35.1" customHeight="1" spans="1:6">
      <c r="A661" s="8">
        <v>659</v>
      </c>
      <c r="B661" s="9" t="s">
        <v>7</v>
      </c>
      <c r="C661" s="8" t="str">
        <f>"202310212425"</f>
        <v>202310212425</v>
      </c>
      <c r="D661" s="8" t="s">
        <v>667</v>
      </c>
      <c r="E661" s="10">
        <v>0</v>
      </c>
      <c r="F661" s="8" t="s">
        <v>280</v>
      </c>
    </row>
    <row r="662" s="2" customFormat="1" ht="35.1" customHeight="1" spans="1:6">
      <c r="A662" s="8">
        <v>660</v>
      </c>
      <c r="B662" s="9" t="s">
        <v>7</v>
      </c>
      <c r="C662" s="8" t="str">
        <f>"202310211629"</f>
        <v>202310211629</v>
      </c>
      <c r="D662" s="8" t="s">
        <v>668</v>
      </c>
      <c r="E662" s="10">
        <v>0</v>
      </c>
      <c r="F662" s="8" t="s">
        <v>280</v>
      </c>
    </row>
    <row r="663" s="2" customFormat="1" ht="35.1" customHeight="1" spans="1:6">
      <c r="A663" s="8">
        <v>661</v>
      </c>
      <c r="B663" s="9" t="s">
        <v>7</v>
      </c>
      <c r="C663" s="8" t="str">
        <f>"202310212726"</f>
        <v>202310212726</v>
      </c>
      <c r="D663" s="8" t="s">
        <v>669</v>
      </c>
      <c r="E663" s="10">
        <v>0</v>
      </c>
      <c r="F663" s="8" t="s">
        <v>280</v>
      </c>
    </row>
    <row r="664" s="2" customFormat="1" ht="35.1" customHeight="1" spans="1:6">
      <c r="A664" s="8">
        <v>662</v>
      </c>
      <c r="B664" s="9" t="s">
        <v>7</v>
      </c>
      <c r="C664" s="8" t="str">
        <f>"202310211516"</f>
        <v>202310211516</v>
      </c>
      <c r="D664" s="8" t="s">
        <v>670</v>
      </c>
      <c r="E664" s="10">
        <v>0</v>
      </c>
      <c r="F664" s="8" t="s">
        <v>280</v>
      </c>
    </row>
    <row r="665" s="2" customFormat="1" ht="35.1" customHeight="1" spans="1:6">
      <c r="A665" s="8">
        <v>663</v>
      </c>
      <c r="B665" s="9" t="s">
        <v>7</v>
      </c>
      <c r="C665" s="8" t="str">
        <f>"202310212410"</f>
        <v>202310212410</v>
      </c>
      <c r="D665" s="8" t="s">
        <v>671</v>
      </c>
      <c r="E665" s="10">
        <v>0</v>
      </c>
      <c r="F665" s="8" t="s">
        <v>280</v>
      </c>
    </row>
    <row r="666" s="2" customFormat="1" ht="35.1" customHeight="1" spans="1:6">
      <c r="A666" s="8">
        <v>664</v>
      </c>
      <c r="B666" s="9" t="s">
        <v>7</v>
      </c>
      <c r="C666" s="8" t="str">
        <f>"202310212517"</f>
        <v>202310212517</v>
      </c>
      <c r="D666" s="8" t="s">
        <v>672</v>
      </c>
      <c r="E666" s="10">
        <v>0</v>
      </c>
      <c r="F666" s="8" t="s">
        <v>280</v>
      </c>
    </row>
    <row r="667" s="2" customFormat="1" ht="35.1" customHeight="1" spans="1:6">
      <c r="A667" s="8">
        <v>665</v>
      </c>
      <c r="B667" s="9" t="s">
        <v>7</v>
      </c>
      <c r="C667" s="8" t="str">
        <f>"202310213512"</f>
        <v>202310213512</v>
      </c>
      <c r="D667" s="8" t="s">
        <v>673</v>
      </c>
      <c r="E667" s="10">
        <v>0</v>
      </c>
      <c r="F667" s="8" t="s">
        <v>280</v>
      </c>
    </row>
    <row r="668" s="2" customFormat="1" ht="35.1" customHeight="1" spans="1:6">
      <c r="A668" s="8">
        <v>666</v>
      </c>
      <c r="B668" s="9" t="s">
        <v>7</v>
      </c>
      <c r="C668" s="8" t="str">
        <f>"202310212402"</f>
        <v>202310212402</v>
      </c>
      <c r="D668" s="8" t="s">
        <v>674</v>
      </c>
      <c r="E668" s="10">
        <v>0</v>
      </c>
      <c r="F668" s="8" t="s">
        <v>280</v>
      </c>
    </row>
    <row r="669" s="2" customFormat="1" ht="35.1" customHeight="1" spans="1:6">
      <c r="A669" s="8">
        <v>667</v>
      </c>
      <c r="B669" s="9" t="s">
        <v>675</v>
      </c>
      <c r="C669" s="8" t="str">
        <f>"202310213920"</f>
        <v>202310213920</v>
      </c>
      <c r="D669" s="8" t="s">
        <v>676</v>
      </c>
      <c r="E669" s="10">
        <v>78.9</v>
      </c>
      <c r="F669" s="8" t="s">
        <v>9</v>
      </c>
    </row>
    <row r="670" s="2" customFormat="1" ht="35.1" customHeight="1" spans="1:6">
      <c r="A670" s="8">
        <v>668</v>
      </c>
      <c r="B670" s="9" t="s">
        <v>675</v>
      </c>
      <c r="C670" s="8" t="str">
        <f>"202310214402"</f>
        <v>202310214402</v>
      </c>
      <c r="D670" s="8" t="s">
        <v>677</v>
      </c>
      <c r="E670" s="10">
        <v>78.8</v>
      </c>
      <c r="F670" s="8" t="s">
        <v>9</v>
      </c>
    </row>
    <row r="671" s="2" customFormat="1" ht="35.1" customHeight="1" spans="1:6">
      <c r="A671" s="8">
        <v>669</v>
      </c>
      <c r="B671" s="9" t="s">
        <v>675</v>
      </c>
      <c r="C671" s="8" t="str">
        <f>"202310213623"</f>
        <v>202310213623</v>
      </c>
      <c r="D671" s="8" t="s">
        <v>678</v>
      </c>
      <c r="E671" s="10">
        <v>78.6</v>
      </c>
      <c r="F671" s="8" t="s">
        <v>9</v>
      </c>
    </row>
    <row r="672" s="2" customFormat="1" ht="35.1" customHeight="1" spans="1:6">
      <c r="A672" s="8">
        <v>670</v>
      </c>
      <c r="B672" s="9" t="s">
        <v>675</v>
      </c>
      <c r="C672" s="8" t="str">
        <f>"202310214701"</f>
        <v>202310214701</v>
      </c>
      <c r="D672" s="8" t="s">
        <v>679</v>
      </c>
      <c r="E672" s="10">
        <v>78.4</v>
      </c>
      <c r="F672" s="8" t="s">
        <v>9</v>
      </c>
    </row>
    <row r="673" s="2" customFormat="1" ht="35.1" customHeight="1" spans="1:6">
      <c r="A673" s="8">
        <v>671</v>
      </c>
      <c r="B673" s="9" t="s">
        <v>675</v>
      </c>
      <c r="C673" s="8" t="str">
        <f>"202310213622"</f>
        <v>202310213622</v>
      </c>
      <c r="D673" s="8" t="s">
        <v>680</v>
      </c>
      <c r="E673" s="10">
        <v>78.3</v>
      </c>
      <c r="F673" s="8" t="s">
        <v>9</v>
      </c>
    </row>
    <row r="674" s="2" customFormat="1" ht="35.1" customHeight="1" spans="1:6">
      <c r="A674" s="8">
        <v>672</v>
      </c>
      <c r="B674" s="9" t="s">
        <v>675</v>
      </c>
      <c r="C674" s="8" t="str">
        <f>"202310214128"</f>
        <v>202310214128</v>
      </c>
      <c r="D674" s="8" t="s">
        <v>681</v>
      </c>
      <c r="E674" s="10">
        <v>76.9</v>
      </c>
      <c r="F674" s="8" t="s">
        <v>9</v>
      </c>
    </row>
    <row r="675" s="2" customFormat="1" ht="35.1" customHeight="1" spans="1:6">
      <c r="A675" s="8">
        <v>673</v>
      </c>
      <c r="B675" s="9" t="s">
        <v>675</v>
      </c>
      <c r="C675" s="8" t="str">
        <f>"202310214404"</f>
        <v>202310214404</v>
      </c>
      <c r="D675" s="8" t="s">
        <v>682</v>
      </c>
      <c r="E675" s="10">
        <v>75.9</v>
      </c>
      <c r="F675" s="8" t="s">
        <v>9</v>
      </c>
    </row>
    <row r="676" s="2" customFormat="1" ht="35.1" customHeight="1" spans="1:6">
      <c r="A676" s="8">
        <v>674</v>
      </c>
      <c r="B676" s="9" t="s">
        <v>675</v>
      </c>
      <c r="C676" s="8" t="str">
        <f>"202310213715"</f>
        <v>202310213715</v>
      </c>
      <c r="D676" s="8" t="s">
        <v>683</v>
      </c>
      <c r="E676" s="10">
        <v>75.7</v>
      </c>
      <c r="F676" s="8" t="s">
        <v>9</v>
      </c>
    </row>
    <row r="677" s="2" customFormat="1" ht="35.1" customHeight="1" spans="1:6">
      <c r="A677" s="8">
        <v>675</v>
      </c>
      <c r="B677" s="9" t="s">
        <v>675</v>
      </c>
      <c r="C677" s="8" t="str">
        <f>"202310213928"</f>
        <v>202310213928</v>
      </c>
      <c r="D677" s="8" t="s">
        <v>684</v>
      </c>
      <c r="E677" s="10">
        <v>75.6</v>
      </c>
      <c r="F677" s="8" t="s">
        <v>9</v>
      </c>
    </row>
    <row r="678" s="2" customFormat="1" ht="35.1" customHeight="1" spans="1:6">
      <c r="A678" s="8">
        <v>676</v>
      </c>
      <c r="B678" s="9" t="s">
        <v>675</v>
      </c>
      <c r="C678" s="8" t="str">
        <f>"202310214607"</f>
        <v>202310214607</v>
      </c>
      <c r="D678" s="8" t="s">
        <v>685</v>
      </c>
      <c r="E678" s="10">
        <v>75</v>
      </c>
      <c r="F678" s="8" t="s">
        <v>9</v>
      </c>
    </row>
    <row r="679" s="2" customFormat="1" ht="35.1" customHeight="1" spans="1:6">
      <c r="A679" s="8">
        <v>677</v>
      </c>
      <c r="B679" s="9" t="s">
        <v>675</v>
      </c>
      <c r="C679" s="8" t="str">
        <f>"202310214027"</f>
        <v>202310214027</v>
      </c>
      <c r="D679" s="8" t="s">
        <v>686</v>
      </c>
      <c r="E679" s="10">
        <v>74.6</v>
      </c>
      <c r="F679" s="8" t="s">
        <v>9</v>
      </c>
    </row>
    <row r="680" s="2" customFormat="1" ht="35.1" customHeight="1" spans="1:6">
      <c r="A680" s="8">
        <v>678</v>
      </c>
      <c r="B680" s="9" t="s">
        <v>675</v>
      </c>
      <c r="C680" s="8" t="str">
        <f>"202310213723"</f>
        <v>202310213723</v>
      </c>
      <c r="D680" s="8" t="s">
        <v>687</v>
      </c>
      <c r="E680" s="10">
        <v>73.9</v>
      </c>
      <c r="F680" s="8" t="s">
        <v>9</v>
      </c>
    </row>
    <row r="681" s="2" customFormat="1" ht="35.1" customHeight="1" spans="1:6">
      <c r="A681" s="8">
        <v>679</v>
      </c>
      <c r="B681" s="9" t="s">
        <v>675</v>
      </c>
      <c r="C681" s="8" t="str">
        <f>"202310213615"</f>
        <v>202310213615</v>
      </c>
      <c r="D681" s="8" t="s">
        <v>688</v>
      </c>
      <c r="E681" s="10">
        <v>73.4</v>
      </c>
      <c r="F681" s="8" t="s">
        <v>9</v>
      </c>
    </row>
    <row r="682" s="2" customFormat="1" ht="35.1" customHeight="1" spans="1:6">
      <c r="A682" s="8">
        <v>680</v>
      </c>
      <c r="B682" s="9" t="s">
        <v>675</v>
      </c>
      <c r="C682" s="8" t="str">
        <f>"202310214203"</f>
        <v>202310214203</v>
      </c>
      <c r="D682" s="8" t="s">
        <v>689</v>
      </c>
      <c r="E682" s="10">
        <v>73.3</v>
      </c>
      <c r="F682" s="8" t="s">
        <v>9</v>
      </c>
    </row>
    <row r="683" s="2" customFormat="1" ht="35.1" customHeight="1" spans="1:6">
      <c r="A683" s="8">
        <v>681</v>
      </c>
      <c r="B683" s="9" t="s">
        <v>675</v>
      </c>
      <c r="C683" s="8" t="str">
        <f>"202310214503"</f>
        <v>202310214503</v>
      </c>
      <c r="D683" s="8" t="s">
        <v>690</v>
      </c>
      <c r="E683" s="10">
        <v>72.8</v>
      </c>
      <c r="F683" s="8" t="s">
        <v>9</v>
      </c>
    </row>
    <row r="684" s="2" customFormat="1" ht="35.1" customHeight="1" spans="1:6">
      <c r="A684" s="8">
        <v>682</v>
      </c>
      <c r="B684" s="9" t="s">
        <v>675</v>
      </c>
      <c r="C684" s="8" t="str">
        <f>"202310213816"</f>
        <v>202310213816</v>
      </c>
      <c r="D684" s="8" t="s">
        <v>691</v>
      </c>
      <c r="E684" s="10">
        <v>72.7</v>
      </c>
      <c r="F684" s="8" t="s">
        <v>9</v>
      </c>
    </row>
    <row r="685" s="2" customFormat="1" ht="35.1" customHeight="1" spans="1:6">
      <c r="A685" s="8">
        <v>683</v>
      </c>
      <c r="B685" s="9" t="s">
        <v>675</v>
      </c>
      <c r="C685" s="8" t="str">
        <f>"202310214530"</f>
        <v>202310214530</v>
      </c>
      <c r="D685" s="8" t="s">
        <v>692</v>
      </c>
      <c r="E685" s="10">
        <v>72.2</v>
      </c>
      <c r="F685" s="8" t="s">
        <v>9</v>
      </c>
    </row>
    <row r="686" s="2" customFormat="1" ht="35.1" customHeight="1" spans="1:6">
      <c r="A686" s="8">
        <v>684</v>
      </c>
      <c r="B686" s="9" t="s">
        <v>675</v>
      </c>
      <c r="C686" s="8" t="str">
        <f>"202310214712"</f>
        <v>202310214712</v>
      </c>
      <c r="D686" s="8" t="s">
        <v>693</v>
      </c>
      <c r="E686" s="10">
        <v>72.2</v>
      </c>
      <c r="F686" s="8" t="s">
        <v>9</v>
      </c>
    </row>
    <row r="687" s="2" customFormat="1" ht="35.1" customHeight="1" spans="1:6">
      <c r="A687" s="8">
        <v>685</v>
      </c>
      <c r="B687" s="9" t="s">
        <v>675</v>
      </c>
      <c r="C687" s="8" t="str">
        <f>"202310214604"</f>
        <v>202310214604</v>
      </c>
      <c r="D687" s="8" t="s">
        <v>694</v>
      </c>
      <c r="E687" s="10">
        <v>72.2</v>
      </c>
      <c r="F687" s="8" t="s">
        <v>9</v>
      </c>
    </row>
    <row r="688" s="2" customFormat="1" ht="35.1" customHeight="1" spans="1:6">
      <c r="A688" s="8">
        <v>686</v>
      </c>
      <c r="B688" s="9" t="s">
        <v>675</v>
      </c>
      <c r="C688" s="8" t="str">
        <f>"202310214603"</f>
        <v>202310214603</v>
      </c>
      <c r="D688" s="8" t="s">
        <v>695</v>
      </c>
      <c r="E688" s="10">
        <v>72</v>
      </c>
      <c r="F688" s="8" t="s">
        <v>9</v>
      </c>
    </row>
    <row r="689" s="2" customFormat="1" ht="35.1" customHeight="1" spans="1:6">
      <c r="A689" s="8">
        <v>687</v>
      </c>
      <c r="B689" s="9" t="s">
        <v>675</v>
      </c>
      <c r="C689" s="8" t="str">
        <f>"202310214705"</f>
        <v>202310214705</v>
      </c>
      <c r="D689" s="8" t="s">
        <v>608</v>
      </c>
      <c r="E689" s="10">
        <v>72</v>
      </c>
      <c r="F689" s="8" t="s">
        <v>9</v>
      </c>
    </row>
    <row r="690" s="2" customFormat="1" ht="35.1" customHeight="1" spans="1:6">
      <c r="A690" s="8">
        <v>688</v>
      </c>
      <c r="B690" s="9" t="s">
        <v>675</v>
      </c>
      <c r="C690" s="8" t="str">
        <f>"202310214718"</f>
        <v>202310214718</v>
      </c>
      <c r="D690" s="8" t="s">
        <v>696</v>
      </c>
      <c r="E690" s="10">
        <v>71.2</v>
      </c>
      <c r="F690" s="8" t="s">
        <v>9</v>
      </c>
    </row>
    <row r="691" s="2" customFormat="1" ht="35.1" customHeight="1" spans="1:6">
      <c r="A691" s="8">
        <v>689</v>
      </c>
      <c r="B691" s="9" t="s">
        <v>675</v>
      </c>
      <c r="C691" s="8" t="str">
        <f>"202310214208"</f>
        <v>202310214208</v>
      </c>
      <c r="D691" s="8" t="s">
        <v>697</v>
      </c>
      <c r="E691" s="10">
        <v>71.1</v>
      </c>
      <c r="F691" s="8" t="s">
        <v>9</v>
      </c>
    </row>
    <row r="692" s="2" customFormat="1" ht="35.1" customHeight="1" spans="1:6">
      <c r="A692" s="8">
        <v>690</v>
      </c>
      <c r="B692" s="9" t="s">
        <v>675</v>
      </c>
      <c r="C692" s="8" t="str">
        <f>"202310214209"</f>
        <v>202310214209</v>
      </c>
      <c r="D692" s="8" t="s">
        <v>698</v>
      </c>
      <c r="E692" s="10">
        <v>70.9</v>
      </c>
      <c r="F692" s="8" t="s">
        <v>9</v>
      </c>
    </row>
    <row r="693" s="2" customFormat="1" ht="35.1" customHeight="1" spans="1:6">
      <c r="A693" s="8">
        <v>691</v>
      </c>
      <c r="B693" s="9" t="s">
        <v>675</v>
      </c>
      <c r="C693" s="8" t="str">
        <f>"202310213625"</f>
        <v>202310213625</v>
      </c>
      <c r="D693" s="8" t="s">
        <v>699</v>
      </c>
      <c r="E693" s="10">
        <v>70.6</v>
      </c>
      <c r="F693" s="8" t="s">
        <v>9</v>
      </c>
    </row>
    <row r="694" s="2" customFormat="1" ht="35.1" customHeight="1" spans="1:6">
      <c r="A694" s="8">
        <v>692</v>
      </c>
      <c r="B694" s="9" t="s">
        <v>675</v>
      </c>
      <c r="C694" s="8" t="str">
        <f>"202310213813"</f>
        <v>202310213813</v>
      </c>
      <c r="D694" s="8" t="s">
        <v>700</v>
      </c>
      <c r="E694" s="10">
        <v>70.5</v>
      </c>
      <c r="F694" s="8" t="s">
        <v>9</v>
      </c>
    </row>
    <row r="695" s="2" customFormat="1" ht="35.1" customHeight="1" spans="1:6">
      <c r="A695" s="8">
        <v>693</v>
      </c>
      <c r="B695" s="9" t="s">
        <v>675</v>
      </c>
      <c r="C695" s="8" t="str">
        <f>"202310213819"</f>
        <v>202310213819</v>
      </c>
      <c r="D695" s="8" t="s">
        <v>701</v>
      </c>
      <c r="E695" s="10">
        <v>70</v>
      </c>
      <c r="F695" s="8" t="s">
        <v>9</v>
      </c>
    </row>
    <row r="696" s="2" customFormat="1" ht="35.1" customHeight="1" spans="1:6">
      <c r="A696" s="8">
        <v>694</v>
      </c>
      <c r="B696" s="9" t="s">
        <v>675</v>
      </c>
      <c r="C696" s="8" t="str">
        <f>"202310214322"</f>
        <v>202310214322</v>
      </c>
      <c r="D696" s="8" t="s">
        <v>702</v>
      </c>
      <c r="E696" s="10">
        <v>69.7</v>
      </c>
      <c r="F696" s="8" t="s">
        <v>9</v>
      </c>
    </row>
    <row r="697" s="2" customFormat="1" ht="35.1" customHeight="1" spans="1:6">
      <c r="A697" s="8">
        <v>695</v>
      </c>
      <c r="B697" s="9" t="s">
        <v>675</v>
      </c>
      <c r="C697" s="8" t="str">
        <f>"202310213919"</f>
        <v>202310213919</v>
      </c>
      <c r="D697" s="8" t="s">
        <v>703</v>
      </c>
      <c r="E697" s="10">
        <v>69.2</v>
      </c>
      <c r="F697" s="8" t="s">
        <v>9</v>
      </c>
    </row>
    <row r="698" s="2" customFormat="1" ht="35.1" customHeight="1" spans="1:6">
      <c r="A698" s="8">
        <v>696</v>
      </c>
      <c r="B698" s="9" t="s">
        <v>675</v>
      </c>
      <c r="C698" s="8" t="str">
        <f>"202310214423"</f>
        <v>202310214423</v>
      </c>
      <c r="D698" s="8" t="s">
        <v>704</v>
      </c>
      <c r="E698" s="10">
        <v>68.8</v>
      </c>
      <c r="F698" s="8" t="s">
        <v>9</v>
      </c>
    </row>
    <row r="699" s="2" customFormat="1" ht="35.1" customHeight="1" spans="1:6">
      <c r="A699" s="8">
        <v>697</v>
      </c>
      <c r="B699" s="9" t="s">
        <v>675</v>
      </c>
      <c r="C699" s="8" t="str">
        <f>"202310214319"</f>
        <v>202310214319</v>
      </c>
      <c r="D699" s="8" t="s">
        <v>705</v>
      </c>
      <c r="E699" s="10">
        <v>68.8</v>
      </c>
      <c r="F699" s="8" t="s">
        <v>9</v>
      </c>
    </row>
    <row r="700" s="2" customFormat="1" ht="35.1" customHeight="1" spans="1:6">
      <c r="A700" s="8">
        <v>698</v>
      </c>
      <c r="B700" s="9" t="s">
        <v>675</v>
      </c>
      <c r="C700" s="8" t="str">
        <f>"202310214028"</f>
        <v>202310214028</v>
      </c>
      <c r="D700" s="8" t="s">
        <v>706</v>
      </c>
      <c r="E700" s="10">
        <v>68.7</v>
      </c>
      <c r="F700" s="8" t="s">
        <v>9</v>
      </c>
    </row>
    <row r="701" s="2" customFormat="1" ht="35.1" customHeight="1" spans="1:6">
      <c r="A701" s="8">
        <v>699</v>
      </c>
      <c r="B701" s="9" t="s">
        <v>675</v>
      </c>
      <c r="C701" s="8" t="str">
        <f>"202310214709"</f>
        <v>202310214709</v>
      </c>
      <c r="D701" s="8" t="s">
        <v>707</v>
      </c>
      <c r="E701" s="10">
        <v>68.6</v>
      </c>
      <c r="F701" s="8" t="s">
        <v>9</v>
      </c>
    </row>
    <row r="702" s="2" customFormat="1" ht="35.1" customHeight="1" spans="1:6">
      <c r="A702" s="8">
        <v>700</v>
      </c>
      <c r="B702" s="9" t="s">
        <v>675</v>
      </c>
      <c r="C702" s="8" t="str">
        <f>"202310214107"</f>
        <v>202310214107</v>
      </c>
      <c r="D702" s="8" t="s">
        <v>708</v>
      </c>
      <c r="E702" s="10">
        <v>68.5</v>
      </c>
      <c r="F702" s="8" t="s">
        <v>9</v>
      </c>
    </row>
    <row r="703" s="2" customFormat="1" ht="35.1" customHeight="1" spans="1:6">
      <c r="A703" s="8">
        <v>701</v>
      </c>
      <c r="B703" s="9" t="s">
        <v>675</v>
      </c>
      <c r="C703" s="8" t="str">
        <f>"202310214517"</f>
        <v>202310214517</v>
      </c>
      <c r="D703" s="8" t="s">
        <v>709</v>
      </c>
      <c r="E703" s="10">
        <v>68.4</v>
      </c>
      <c r="F703" s="8" t="s">
        <v>9</v>
      </c>
    </row>
    <row r="704" s="2" customFormat="1" ht="35.1" customHeight="1" spans="1:6">
      <c r="A704" s="8">
        <v>702</v>
      </c>
      <c r="B704" s="9" t="s">
        <v>675</v>
      </c>
      <c r="C704" s="8" t="str">
        <f>"202310213618"</f>
        <v>202310213618</v>
      </c>
      <c r="D704" s="8" t="s">
        <v>710</v>
      </c>
      <c r="E704" s="10">
        <v>68.4</v>
      </c>
      <c r="F704" s="8" t="s">
        <v>9</v>
      </c>
    </row>
    <row r="705" s="2" customFormat="1" ht="35.1" customHeight="1" spans="1:6">
      <c r="A705" s="8">
        <v>703</v>
      </c>
      <c r="B705" s="9" t="s">
        <v>675</v>
      </c>
      <c r="C705" s="8" t="str">
        <f>"202310214321"</f>
        <v>202310214321</v>
      </c>
      <c r="D705" s="8" t="s">
        <v>711</v>
      </c>
      <c r="E705" s="10">
        <v>68.3</v>
      </c>
      <c r="F705" s="8" t="s">
        <v>9</v>
      </c>
    </row>
    <row r="706" s="2" customFormat="1" ht="35.1" customHeight="1" spans="1:6">
      <c r="A706" s="8">
        <v>704</v>
      </c>
      <c r="B706" s="9" t="s">
        <v>675</v>
      </c>
      <c r="C706" s="8" t="str">
        <f>"202310214417"</f>
        <v>202310214417</v>
      </c>
      <c r="D706" s="8" t="s">
        <v>712</v>
      </c>
      <c r="E706" s="10">
        <v>68.3</v>
      </c>
      <c r="F706" s="8" t="s">
        <v>9</v>
      </c>
    </row>
    <row r="707" s="2" customFormat="1" ht="35.1" customHeight="1" spans="1:6">
      <c r="A707" s="8">
        <v>705</v>
      </c>
      <c r="B707" s="9" t="s">
        <v>675</v>
      </c>
      <c r="C707" s="8" t="str">
        <f>"202310213926"</f>
        <v>202310213926</v>
      </c>
      <c r="D707" s="8" t="s">
        <v>713</v>
      </c>
      <c r="E707" s="10">
        <v>68</v>
      </c>
      <c r="F707" s="8" t="s">
        <v>9</v>
      </c>
    </row>
    <row r="708" s="2" customFormat="1" ht="35.1" customHeight="1" spans="1:6">
      <c r="A708" s="8">
        <v>706</v>
      </c>
      <c r="B708" s="9" t="s">
        <v>675</v>
      </c>
      <c r="C708" s="8" t="str">
        <f>"202310214222"</f>
        <v>202310214222</v>
      </c>
      <c r="D708" s="8" t="s">
        <v>714</v>
      </c>
      <c r="E708" s="10">
        <v>68</v>
      </c>
      <c r="F708" s="8" t="s">
        <v>9</v>
      </c>
    </row>
    <row r="709" s="2" customFormat="1" ht="35.1" customHeight="1" spans="1:6">
      <c r="A709" s="8">
        <v>707</v>
      </c>
      <c r="B709" s="9" t="s">
        <v>675</v>
      </c>
      <c r="C709" s="8" t="str">
        <f>"202310214306"</f>
        <v>202310214306</v>
      </c>
      <c r="D709" s="8" t="s">
        <v>715</v>
      </c>
      <c r="E709" s="10">
        <v>67.9</v>
      </c>
      <c r="F709" s="8" t="s">
        <v>9</v>
      </c>
    </row>
    <row r="710" s="2" customFormat="1" ht="35.1" customHeight="1" spans="1:6">
      <c r="A710" s="8">
        <v>708</v>
      </c>
      <c r="B710" s="9" t="s">
        <v>675</v>
      </c>
      <c r="C710" s="8" t="str">
        <f>"202310213909"</f>
        <v>202310213909</v>
      </c>
      <c r="D710" s="8" t="s">
        <v>716</v>
      </c>
      <c r="E710" s="10">
        <v>67.9</v>
      </c>
      <c r="F710" s="8" t="s">
        <v>9</v>
      </c>
    </row>
    <row r="711" s="2" customFormat="1" ht="35.1" customHeight="1" spans="1:6">
      <c r="A711" s="8">
        <v>709</v>
      </c>
      <c r="B711" s="9" t="s">
        <v>675</v>
      </c>
      <c r="C711" s="8" t="str">
        <f>"202310214528"</f>
        <v>202310214528</v>
      </c>
      <c r="D711" s="8" t="s">
        <v>717</v>
      </c>
      <c r="E711" s="10">
        <v>67.5</v>
      </c>
      <c r="F711" s="8" t="s">
        <v>9</v>
      </c>
    </row>
    <row r="712" s="2" customFormat="1" ht="35.1" customHeight="1" spans="1:6">
      <c r="A712" s="8">
        <v>710</v>
      </c>
      <c r="B712" s="9" t="s">
        <v>675</v>
      </c>
      <c r="C712" s="8" t="str">
        <f>"202310213807"</f>
        <v>202310213807</v>
      </c>
      <c r="D712" s="8" t="s">
        <v>718</v>
      </c>
      <c r="E712" s="10">
        <v>67.4</v>
      </c>
      <c r="F712" s="8" t="s">
        <v>9</v>
      </c>
    </row>
    <row r="713" s="2" customFormat="1" ht="35.1" customHeight="1" spans="1:6">
      <c r="A713" s="8">
        <v>711</v>
      </c>
      <c r="B713" s="9" t="s">
        <v>675</v>
      </c>
      <c r="C713" s="8" t="str">
        <f>"202310213830"</f>
        <v>202310213830</v>
      </c>
      <c r="D713" s="8" t="s">
        <v>719</v>
      </c>
      <c r="E713" s="10">
        <v>67.2</v>
      </c>
      <c r="F713" s="8" t="s">
        <v>9</v>
      </c>
    </row>
    <row r="714" s="2" customFormat="1" ht="35.1" customHeight="1" spans="1:6">
      <c r="A714" s="8">
        <v>712</v>
      </c>
      <c r="B714" s="9" t="s">
        <v>675</v>
      </c>
      <c r="C714" s="8" t="str">
        <f>"202310214301"</f>
        <v>202310214301</v>
      </c>
      <c r="D714" s="8" t="s">
        <v>720</v>
      </c>
      <c r="E714" s="10">
        <v>67</v>
      </c>
      <c r="F714" s="8" t="s">
        <v>9</v>
      </c>
    </row>
    <row r="715" s="2" customFormat="1" ht="35.1" customHeight="1" spans="1:6">
      <c r="A715" s="8">
        <v>713</v>
      </c>
      <c r="B715" s="9" t="s">
        <v>675</v>
      </c>
      <c r="C715" s="8" t="str">
        <f>"202310214419"</f>
        <v>202310214419</v>
      </c>
      <c r="D715" s="8" t="s">
        <v>721</v>
      </c>
      <c r="E715" s="10">
        <v>67</v>
      </c>
      <c r="F715" s="8" t="s">
        <v>9</v>
      </c>
    </row>
    <row r="716" s="2" customFormat="1" ht="35.1" customHeight="1" spans="1:6">
      <c r="A716" s="8">
        <v>714</v>
      </c>
      <c r="B716" s="9" t="s">
        <v>675</v>
      </c>
      <c r="C716" s="8" t="str">
        <f>"202310214422"</f>
        <v>202310214422</v>
      </c>
      <c r="D716" s="8" t="s">
        <v>722</v>
      </c>
      <c r="E716" s="10">
        <v>67</v>
      </c>
      <c r="F716" s="8" t="s">
        <v>9</v>
      </c>
    </row>
    <row r="717" s="2" customFormat="1" ht="35.1" customHeight="1" spans="1:6">
      <c r="A717" s="8">
        <v>715</v>
      </c>
      <c r="B717" s="9" t="s">
        <v>675</v>
      </c>
      <c r="C717" s="8" t="str">
        <f>"202310214129"</f>
        <v>202310214129</v>
      </c>
      <c r="D717" s="8" t="s">
        <v>723</v>
      </c>
      <c r="E717" s="10">
        <v>66.7</v>
      </c>
      <c r="F717" s="8" t="s">
        <v>9</v>
      </c>
    </row>
    <row r="718" s="2" customFormat="1" ht="35.1" customHeight="1" spans="1:6">
      <c r="A718" s="8">
        <v>716</v>
      </c>
      <c r="B718" s="9" t="s">
        <v>675</v>
      </c>
      <c r="C718" s="8" t="str">
        <f>"202310214019"</f>
        <v>202310214019</v>
      </c>
      <c r="D718" s="8" t="s">
        <v>724</v>
      </c>
      <c r="E718" s="10">
        <v>66.7</v>
      </c>
      <c r="F718" s="8" t="s">
        <v>9</v>
      </c>
    </row>
    <row r="719" s="2" customFormat="1" ht="35.1" customHeight="1" spans="1:6">
      <c r="A719" s="8">
        <v>717</v>
      </c>
      <c r="B719" s="9" t="s">
        <v>675</v>
      </c>
      <c r="C719" s="8" t="str">
        <f>"202310214430"</f>
        <v>202310214430</v>
      </c>
      <c r="D719" s="8" t="s">
        <v>725</v>
      </c>
      <c r="E719" s="10">
        <v>66.5</v>
      </c>
      <c r="F719" s="8" t="s">
        <v>9</v>
      </c>
    </row>
    <row r="720" s="2" customFormat="1" ht="35.1" customHeight="1" spans="1:6">
      <c r="A720" s="8">
        <v>718</v>
      </c>
      <c r="B720" s="9" t="s">
        <v>675</v>
      </c>
      <c r="C720" s="8" t="str">
        <f>"202310214619"</f>
        <v>202310214619</v>
      </c>
      <c r="D720" s="8" t="s">
        <v>726</v>
      </c>
      <c r="E720" s="10">
        <v>66.5</v>
      </c>
      <c r="F720" s="8" t="s">
        <v>9</v>
      </c>
    </row>
    <row r="721" s="2" customFormat="1" ht="35.1" customHeight="1" spans="1:6">
      <c r="A721" s="8">
        <v>719</v>
      </c>
      <c r="B721" s="9" t="s">
        <v>675</v>
      </c>
      <c r="C721" s="8" t="str">
        <f>"202310213710"</f>
        <v>202310213710</v>
      </c>
      <c r="D721" s="8" t="s">
        <v>727</v>
      </c>
      <c r="E721" s="10">
        <v>66.4</v>
      </c>
      <c r="F721" s="8" t="s">
        <v>9</v>
      </c>
    </row>
    <row r="722" s="2" customFormat="1" ht="35.1" customHeight="1" spans="1:6">
      <c r="A722" s="8">
        <v>720</v>
      </c>
      <c r="B722" s="9" t="s">
        <v>675</v>
      </c>
      <c r="C722" s="8" t="str">
        <f>"202310214121"</f>
        <v>202310214121</v>
      </c>
      <c r="D722" s="8" t="s">
        <v>728</v>
      </c>
      <c r="E722" s="10">
        <v>66.3</v>
      </c>
      <c r="F722" s="8" t="s">
        <v>9</v>
      </c>
    </row>
    <row r="723" s="2" customFormat="1" ht="35.1" customHeight="1" spans="1:6">
      <c r="A723" s="8">
        <v>721</v>
      </c>
      <c r="B723" s="9" t="s">
        <v>675</v>
      </c>
      <c r="C723" s="8" t="str">
        <f>"202310214504"</f>
        <v>202310214504</v>
      </c>
      <c r="D723" s="8" t="s">
        <v>729</v>
      </c>
      <c r="E723" s="10">
        <v>65.9</v>
      </c>
      <c r="F723" s="8" t="s">
        <v>9</v>
      </c>
    </row>
    <row r="724" s="2" customFormat="1" ht="35.1" customHeight="1" spans="1:6">
      <c r="A724" s="8">
        <v>722</v>
      </c>
      <c r="B724" s="9" t="s">
        <v>675</v>
      </c>
      <c r="C724" s="8" t="str">
        <f>"202310214219"</f>
        <v>202310214219</v>
      </c>
      <c r="D724" s="8" t="s">
        <v>730</v>
      </c>
      <c r="E724" s="10">
        <v>65.9</v>
      </c>
      <c r="F724" s="8" t="s">
        <v>9</v>
      </c>
    </row>
    <row r="725" s="2" customFormat="1" ht="35.1" customHeight="1" spans="1:6">
      <c r="A725" s="8">
        <v>723</v>
      </c>
      <c r="B725" s="9" t="s">
        <v>675</v>
      </c>
      <c r="C725" s="8" t="str">
        <f>"202310213918"</f>
        <v>202310213918</v>
      </c>
      <c r="D725" s="8" t="s">
        <v>731</v>
      </c>
      <c r="E725" s="10">
        <v>65.8</v>
      </c>
      <c r="F725" s="8" t="s">
        <v>9</v>
      </c>
    </row>
    <row r="726" s="2" customFormat="1" ht="35.1" customHeight="1" spans="1:6">
      <c r="A726" s="8">
        <v>724</v>
      </c>
      <c r="B726" s="9" t="s">
        <v>675</v>
      </c>
      <c r="C726" s="8" t="str">
        <f>"202310213720"</f>
        <v>202310213720</v>
      </c>
      <c r="D726" s="8" t="s">
        <v>732</v>
      </c>
      <c r="E726" s="10">
        <v>65.3</v>
      </c>
      <c r="F726" s="8" t="s">
        <v>9</v>
      </c>
    </row>
    <row r="727" s="2" customFormat="1" ht="35.1" customHeight="1" spans="1:6">
      <c r="A727" s="8">
        <v>725</v>
      </c>
      <c r="B727" s="9" t="s">
        <v>675</v>
      </c>
      <c r="C727" s="8" t="str">
        <f>"202310214428"</f>
        <v>202310214428</v>
      </c>
      <c r="D727" s="8" t="s">
        <v>733</v>
      </c>
      <c r="E727" s="10">
        <v>65.2</v>
      </c>
      <c r="F727" s="8" t="s">
        <v>9</v>
      </c>
    </row>
    <row r="728" s="2" customFormat="1" ht="35.1" customHeight="1" spans="1:6">
      <c r="A728" s="8">
        <v>726</v>
      </c>
      <c r="B728" s="9" t="s">
        <v>675</v>
      </c>
      <c r="C728" s="8" t="str">
        <f>"202310213905"</f>
        <v>202310213905</v>
      </c>
      <c r="D728" s="8" t="s">
        <v>734</v>
      </c>
      <c r="E728" s="10">
        <v>65.2</v>
      </c>
      <c r="F728" s="8" t="s">
        <v>9</v>
      </c>
    </row>
    <row r="729" s="2" customFormat="1" ht="35.1" customHeight="1" spans="1:6">
      <c r="A729" s="8">
        <v>727</v>
      </c>
      <c r="B729" s="9" t="s">
        <v>675</v>
      </c>
      <c r="C729" s="8" t="str">
        <f>"202310214613"</f>
        <v>202310214613</v>
      </c>
      <c r="D729" s="8" t="s">
        <v>735</v>
      </c>
      <c r="E729" s="10">
        <v>65.1</v>
      </c>
      <c r="F729" s="8" t="s">
        <v>9</v>
      </c>
    </row>
    <row r="730" s="2" customFormat="1" ht="35.1" customHeight="1" spans="1:6">
      <c r="A730" s="8">
        <v>728</v>
      </c>
      <c r="B730" s="9" t="s">
        <v>675</v>
      </c>
      <c r="C730" s="8" t="str">
        <f>"202310214119"</f>
        <v>202310214119</v>
      </c>
      <c r="D730" s="8" t="s">
        <v>736</v>
      </c>
      <c r="E730" s="10">
        <v>64.8</v>
      </c>
      <c r="F730" s="8" t="s">
        <v>9</v>
      </c>
    </row>
    <row r="731" s="2" customFormat="1" ht="35.1" customHeight="1" spans="1:6">
      <c r="A731" s="8">
        <v>729</v>
      </c>
      <c r="B731" s="9" t="s">
        <v>675</v>
      </c>
      <c r="C731" s="8" t="str">
        <f>"202310214118"</f>
        <v>202310214118</v>
      </c>
      <c r="D731" s="8" t="s">
        <v>737</v>
      </c>
      <c r="E731" s="10">
        <v>64.6</v>
      </c>
      <c r="F731" s="8" t="s">
        <v>9</v>
      </c>
    </row>
    <row r="732" s="2" customFormat="1" ht="35.1" customHeight="1" spans="1:6">
      <c r="A732" s="8">
        <v>730</v>
      </c>
      <c r="B732" s="9" t="s">
        <v>675</v>
      </c>
      <c r="C732" s="8" t="str">
        <f>"202310213717"</f>
        <v>202310213717</v>
      </c>
      <c r="D732" s="8" t="s">
        <v>738</v>
      </c>
      <c r="E732" s="10">
        <v>64.5</v>
      </c>
      <c r="F732" s="8" t="s">
        <v>9</v>
      </c>
    </row>
    <row r="733" s="2" customFormat="1" ht="35.1" customHeight="1" spans="1:6">
      <c r="A733" s="8">
        <v>731</v>
      </c>
      <c r="B733" s="9" t="s">
        <v>675</v>
      </c>
      <c r="C733" s="8" t="str">
        <f>"202310213907"</f>
        <v>202310213907</v>
      </c>
      <c r="D733" s="8" t="s">
        <v>739</v>
      </c>
      <c r="E733" s="10">
        <v>64.5</v>
      </c>
      <c r="F733" s="8" t="s">
        <v>9</v>
      </c>
    </row>
    <row r="734" s="2" customFormat="1" ht="35.1" customHeight="1" spans="1:6">
      <c r="A734" s="8">
        <v>732</v>
      </c>
      <c r="B734" s="9" t="s">
        <v>675</v>
      </c>
      <c r="C734" s="8" t="str">
        <f>"202310213607"</f>
        <v>202310213607</v>
      </c>
      <c r="D734" s="8" t="s">
        <v>740</v>
      </c>
      <c r="E734" s="10">
        <v>64.4</v>
      </c>
      <c r="F734" s="8" t="s">
        <v>9</v>
      </c>
    </row>
    <row r="735" s="2" customFormat="1" ht="35.1" customHeight="1" spans="1:6">
      <c r="A735" s="8">
        <v>733</v>
      </c>
      <c r="B735" s="9" t="s">
        <v>675</v>
      </c>
      <c r="C735" s="8" t="str">
        <f>"202310214511"</f>
        <v>202310214511</v>
      </c>
      <c r="D735" s="8" t="s">
        <v>741</v>
      </c>
      <c r="E735" s="10">
        <v>64.4</v>
      </c>
      <c r="F735" s="8" t="s">
        <v>9</v>
      </c>
    </row>
    <row r="736" s="2" customFormat="1" ht="35.1" customHeight="1" spans="1:6">
      <c r="A736" s="8">
        <v>734</v>
      </c>
      <c r="B736" s="9" t="s">
        <v>675</v>
      </c>
      <c r="C736" s="8" t="str">
        <f>"202310214520"</f>
        <v>202310214520</v>
      </c>
      <c r="D736" s="8" t="s">
        <v>742</v>
      </c>
      <c r="E736" s="10">
        <v>64.3</v>
      </c>
      <c r="F736" s="8" t="s">
        <v>9</v>
      </c>
    </row>
    <row r="737" s="2" customFormat="1" ht="35.1" customHeight="1" spans="1:6">
      <c r="A737" s="8">
        <v>735</v>
      </c>
      <c r="B737" s="9" t="s">
        <v>675</v>
      </c>
      <c r="C737" s="8" t="str">
        <f>"202310214403"</f>
        <v>202310214403</v>
      </c>
      <c r="D737" s="8" t="s">
        <v>743</v>
      </c>
      <c r="E737" s="10">
        <v>64.3</v>
      </c>
      <c r="F737" s="8" t="s">
        <v>9</v>
      </c>
    </row>
    <row r="738" s="2" customFormat="1" ht="35.1" customHeight="1" spans="1:6">
      <c r="A738" s="8">
        <v>736</v>
      </c>
      <c r="B738" s="9" t="s">
        <v>675</v>
      </c>
      <c r="C738" s="8" t="str">
        <f>"202310214002"</f>
        <v>202310214002</v>
      </c>
      <c r="D738" s="8" t="s">
        <v>744</v>
      </c>
      <c r="E738" s="10">
        <v>64.1</v>
      </c>
      <c r="F738" s="8" t="s">
        <v>9</v>
      </c>
    </row>
    <row r="739" s="2" customFormat="1" ht="35.1" customHeight="1" spans="1:6">
      <c r="A739" s="8">
        <v>737</v>
      </c>
      <c r="B739" s="9" t="s">
        <v>675</v>
      </c>
      <c r="C739" s="8" t="str">
        <f>"202310214013"</f>
        <v>202310214013</v>
      </c>
      <c r="D739" s="8" t="s">
        <v>745</v>
      </c>
      <c r="E739" s="10">
        <v>64.1</v>
      </c>
      <c r="F739" s="8" t="s">
        <v>9</v>
      </c>
    </row>
    <row r="740" s="2" customFormat="1" ht="35.1" customHeight="1" spans="1:6">
      <c r="A740" s="8">
        <v>738</v>
      </c>
      <c r="B740" s="9" t="s">
        <v>675</v>
      </c>
      <c r="C740" s="8" t="str">
        <f>"202310214429"</f>
        <v>202310214429</v>
      </c>
      <c r="D740" s="8" t="s">
        <v>746</v>
      </c>
      <c r="E740" s="10">
        <v>64</v>
      </c>
      <c r="F740" s="8" t="s">
        <v>9</v>
      </c>
    </row>
    <row r="741" s="2" customFormat="1" ht="35.1" customHeight="1" spans="1:6">
      <c r="A741" s="8">
        <v>739</v>
      </c>
      <c r="B741" s="9" t="s">
        <v>675</v>
      </c>
      <c r="C741" s="8" t="str">
        <f>"202310214125"</f>
        <v>202310214125</v>
      </c>
      <c r="D741" s="8" t="s">
        <v>747</v>
      </c>
      <c r="E741" s="10">
        <v>63.8</v>
      </c>
      <c r="F741" s="8" t="s">
        <v>9</v>
      </c>
    </row>
    <row r="742" s="2" customFormat="1" ht="35.1" customHeight="1" spans="1:6">
      <c r="A742" s="8">
        <v>740</v>
      </c>
      <c r="B742" s="9" t="s">
        <v>675</v>
      </c>
      <c r="C742" s="8" t="str">
        <f>"202310214025"</f>
        <v>202310214025</v>
      </c>
      <c r="D742" s="8" t="s">
        <v>748</v>
      </c>
      <c r="E742" s="10">
        <v>63.8</v>
      </c>
      <c r="F742" s="8" t="s">
        <v>9</v>
      </c>
    </row>
    <row r="743" s="2" customFormat="1" ht="35.1" customHeight="1" spans="1:6">
      <c r="A743" s="8">
        <v>741</v>
      </c>
      <c r="B743" s="9" t="s">
        <v>675</v>
      </c>
      <c r="C743" s="8" t="str">
        <f>"202310213701"</f>
        <v>202310213701</v>
      </c>
      <c r="D743" s="8" t="s">
        <v>749</v>
      </c>
      <c r="E743" s="10">
        <v>63</v>
      </c>
      <c r="F743" s="8" t="s">
        <v>9</v>
      </c>
    </row>
    <row r="744" s="2" customFormat="1" ht="35.1" customHeight="1" spans="1:6">
      <c r="A744" s="8">
        <v>742</v>
      </c>
      <c r="B744" s="9" t="s">
        <v>675</v>
      </c>
      <c r="C744" s="8" t="str">
        <f>"202310214313"</f>
        <v>202310214313</v>
      </c>
      <c r="D744" s="8" t="s">
        <v>750</v>
      </c>
      <c r="E744" s="10">
        <v>62.9</v>
      </c>
      <c r="F744" s="8" t="s">
        <v>9</v>
      </c>
    </row>
    <row r="745" s="2" customFormat="1" ht="35.1" customHeight="1" spans="1:6">
      <c r="A745" s="8">
        <v>743</v>
      </c>
      <c r="B745" s="9" t="s">
        <v>675</v>
      </c>
      <c r="C745" s="8" t="str">
        <f>"202310214605"</f>
        <v>202310214605</v>
      </c>
      <c r="D745" s="8" t="s">
        <v>751</v>
      </c>
      <c r="E745" s="10">
        <v>62.9</v>
      </c>
      <c r="F745" s="8" t="s">
        <v>9</v>
      </c>
    </row>
    <row r="746" s="2" customFormat="1" ht="35.1" customHeight="1" spans="1:6">
      <c r="A746" s="8">
        <v>744</v>
      </c>
      <c r="B746" s="9" t="s">
        <v>675</v>
      </c>
      <c r="C746" s="8" t="str">
        <f>"202310214420"</f>
        <v>202310214420</v>
      </c>
      <c r="D746" s="8" t="s">
        <v>752</v>
      </c>
      <c r="E746" s="10">
        <v>62.9</v>
      </c>
      <c r="F746" s="8" t="s">
        <v>9</v>
      </c>
    </row>
    <row r="747" s="2" customFormat="1" ht="35.1" customHeight="1" spans="1:6">
      <c r="A747" s="8">
        <v>745</v>
      </c>
      <c r="B747" s="9" t="s">
        <v>675</v>
      </c>
      <c r="C747" s="8" t="str">
        <f>"202310214109"</f>
        <v>202310214109</v>
      </c>
      <c r="D747" s="8" t="s">
        <v>753</v>
      </c>
      <c r="E747" s="10">
        <v>62.8</v>
      </c>
      <c r="F747" s="8" t="s">
        <v>9</v>
      </c>
    </row>
    <row r="748" s="2" customFormat="1" ht="35.1" customHeight="1" spans="1:6">
      <c r="A748" s="8">
        <v>746</v>
      </c>
      <c r="B748" s="9" t="s">
        <v>675</v>
      </c>
      <c r="C748" s="8" t="str">
        <f>"202310214016"</f>
        <v>202310214016</v>
      </c>
      <c r="D748" s="8" t="s">
        <v>754</v>
      </c>
      <c r="E748" s="10">
        <v>62.8</v>
      </c>
      <c r="F748" s="8" t="s">
        <v>9</v>
      </c>
    </row>
    <row r="749" s="2" customFormat="1" ht="35.1" customHeight="1" spans="1:6">
      <c r="A749" s="8">
        <v>747</v>
      </c>
      <c r="B749" s="9" t="s">
        <v>675</v>
      </c>
      <c r="C749" s="8" t="str">
        <f>"202310214519"</f>
        <v>202310214519</v>
      </c>
      <c r="D749" s="8" t="s">
        <v>755</v>
      </c>
      <c r="E749" s="10">
        <v>62.6</v>
      </c>
      <c r="F749" s="8" t="s">
        <v>9</v>
      </c>
    </row>
    <row r="750" s="2" customFormat="1" ht="35.1" customHeight="1" spans="1:6">
      <c r="A750" s="8">
        <v>748</v>
      </c>
      <c r="B750" s="9" t="s">
        <v>675</v>
      </c>
      <c r="C750" s="8" t="str">
        <f>"202310213913"</f>
        <v>202310213913</v>
      </c>
      <c r="D750" s="8" t="s">
        <v>756</v>
      </c>
      <c r="E750" s="10">
        <v>62.6</v>
      </c>
      <c r="F750" s="8" t="s">
        <v>9</v>
      </c>
    </row>
    <row r="751" s="2" customFormat="1" ht="35.1" customHeight="1" spans="1:6">
      <c r="A751" s="8">
        <v>749</v>
      </c>
      <c r="B751" s="9" t="s">
        <v>675</v>
      </c>
      <c r="C751" s="8" t="str">
        <f>"202310214228"</f>
        <v>202310214228</v>
      </c>
      <c r="D751" s="8" t="s">
        <v>757</v>
      </c>
      <c r="E751" s="10">
        <v>62.5</v>
      </c>
      <c r="F751" s="8" t="s">
        <v>9</v>
      </c>
    </row>
    <row r="752" s="2" customFormat="1" ht="35.1" customHeight="1" spans="1:6">
      <c r="A752" s="8">
        <v>750</v>
      </c>
      <c r="B752" s="9" t="s">
        <v>675</v>
      </c>
      <c r="C752" s="8" t="str">
        <f>"202310214102"</f>
        <v>202310214102</v>
      </c>
      <c r="D752" s="8" t="s">
        <v>758</v>
      </c>
      <c r="E752" s="10">
        <v>62.3</v>
      </c>
      <c r="F752" s="8" t="s">
        <v>9</v>
      </c>
    </row>
    <row r="753" s="2" customFormat="1" ht="35.1" customHeight="1" spans="1:6">
      <c r="A753" s="8">
        <v>751</v>
      </c>
      <c r="B753" s="9" t="s">
        <v>675</v>
      </c>
      <c r="C753" s="8" t="str">
        <f>"202310214611"</f>
        <v>202310214611</v>
      </c>
      <c r="D753" s="8" t="s">
        <v>759</v>
      </c>
      <c r="E753" s="10">
        <v>62</v>
      </c>
      <c r="F753" s="8" t="s">
        <v>9</v>
      </c>
    </row>
    <row r="754" s="2" customFormat="1" ht="35.1" customHeight="1" spans="1:6">
      <c r="A754" s="8">
        <v>752</v>
      </c>
      <c r="B754" s="9" t="s">
        <v>675</v>
      </c>
      <c r="C754" s="8" t="str">
        <f>"202310213608"</f>
        <v>202310213608</v>
      </c>
      <c r="D754" s="8" t="s">
        <v>760</v>
      </c>
      <c r="E754" s="10">
        <v>61.9</v>
      </c>
      <c r="F754" s="8" t="s">
        <v>9</v>
      </c>
    </row>
    <row r="755" s="2" customFormat="1" ht="35.1" customHeight="1" spans="1:6">
      <c r="A755" s="8">
        <v>753</v>
      </c>
      <c r="B755" s="9" t="s">
        <v>675</v>
      </c>
      <c r="C755" s="8" t="str">
        <f>"202310214024"</f>
        <v>202310214024</v>
      </c>
      <c r="D755" s="8" t="s">
        <v>761</v>
      </c>
      <c r="E755" s="10">
        <v>61.8</v>
      </c>
      <c r="F755" s="8" t="s">
        <v>9</v>
      </c>
    </row>
    <row r="756" s="2" customFormat="1" ht="35.1" customHeight="1" spans="1:6">
      <c r="A756" s="8">
        <v>754</v>
      </c>
      <c r="B756" s="9" t="s">
        <v>675</v>
      </c>
      <c r="C756" s="8" t="str">
        <f>"202310213620"</f>
        <v>202310213620</v>
      </c>
      <c r="D756" s="8" t="s">
        <v>762</v>
      </c>
      <c r="E756" s="10">
        <v>61.7</v>
      </c>
      <c r="F756" s="8" t="s">
        <v>9</v>
      </c>
    </row>
    <row r="757" s="2" customFormat="1" ht="35.1" customHeight="1" spans="1:6">
      <c r="A757" s="8">
        <v>755</v>
      </c>
      <c r="B757" s="9" t="s">
        <v>675</v>
      </c>
      <c r="C757" s="8" t="str">
        <f>"202310213925"</f>
        <v>202310213925</v>
      </c>
      <c r="D757" s="8" t="s">
        <v>763</v>
      </c>
      <c r="E757" s="10">
        <v>61.7</v>
      </c>
      <c r="F757" s="8" t="s">
        <v>9</v>
      </c>
    </row>
    <row r="758" s="2" customFormat="1" ht="35.1" customHeight="1" spans="1:6">
      <c r="A758" s="8">
        <v>756</v>
      </c>
      <c r="B758" s="9" t="s">
        <v>675</v>
      </c>
      <c r="C758" s="8" t="str">
        <f>"202310214212"</f>
        <v>202310214212</v>
      </c>
      <c r="D758" s="8" t="s">
        <v>764</v>
      </c>
      <c r="E758" s="10">
        <v>61.6</v>
      </c>
      <c r="F758" s="8" t="s">
        <v>9</v>
      </c>
    </row>
    <row r="759" s="2" customFormat="1" ht="35.1" customHeight="1" spans="1:6">
      <c r="A759" s="8">
        <v>757</v>
      </c>
      <c r="B759" s="9" t="s">
        <v>675</v>
      </c>
      <c r="C759" s="8" t="str">
        <f>"202310213624"</f>
        <v>202310213624</v>
      </c>
      <c r="D759" s="8" t="s">
        <v>765</v>
      </c>
      <c r="E759" s="10">
        <v>61.6</v>
      </c>
      <c r="F759" s="8" t="s">
        <v>9</v>
      </c>
    </row>
    <row r="760" s="2" customFormat="1" ht="35.1" customHeight="1" spans="1:6">
      <c r="A760" s="8">
        <v>758</v>
      </c>
      <c r="B760" s="9" t="s">
        <v>675</v>
      </c>
      <c r="C760" s="8" t="str">
        <f>"202310213802"</f>
        <v>202310213802</v>
      </c>
      <c r="D760" s="8" t="s">
        <v>766</v>
      </c>
      <c r="E760" s="10">
        <v>61.5</v>
      </c>
      <c r="F760" s="8" t="s">
        <v>9</v>
      </c>
    </row>
    <row r="761" s="2" customFormat="1" ht="35.1" customHeight="1" spans="1:6">
      <c r="A761" s="8">
        <v>759</v>
      </c>
      <c r="B761" s="9" t="s">
        <v>675</v>
      </c>
      <c r="C761" s="8" t="str">
        <f>"202310214330"</f>
        <v>202310214330</v>
      </c>
      <c r="D761" s="8" t="s">
        <v>767</v>
      </c>
      <c r="E761" s="10">
        <v>61.5</v>
      </c>
      <c r="F761" s="8" t="s">
        <v>9</v>
      </c>
    </row>
    <row r="762" s="2" customFormat="1" ht="35.1" customHeight="1" spans="1:6">
      <c r="A762" s="8">
        <v>760</v>
      </c>
      <c r="B762" s="9" t="s">
        <v>675</v>
      </c>
      <c r="C762" s="8" t="str">
        <f>"202310214620"</f>
        <v>202310214620</v>
      </c>
      <c r="D762" s="8" t="s">
        <v>768</v>
      </c>
      <c r="E762" s="10">
        <v>61.3</v>
      </c>
      <c r="F762" s="8" t="s">
        <v>9</v>
      </c>
    </row>
    <row r="763" s="2" customFormat="1" ht="35.1" customHeight="1" spans="1:6">
      <c r="A763" s="8">
        <v>761</v>
      </c>
      <c r="B763" s="9" t="s">
        <v>675</v>
      </c>
      <c r="C763" s="8" t="str">
        <f>"202310214308"</f>
        <v>202310214308</v>
      </c>
      <c r="D763" s="8" t="s">
        <v>769</v>
      </c>
      <c r="E763" s="10">
        <v>61.1</v>
      </c>
      <c r="F763" s="8" t="s">
        <v>9</v>
      </c>
    </row>
    <row r="764" s="2" customFormat="1" ht="35.1" customHeight="1" spans="1:6">
      <c r="A764" s="8">
        <v>762</v>
      </c>
      <c r="B764" s="9" t="s">
        <v>675</v>
      </c>
      <c r="C764" s="8" t="str">
        <f>"202310213617"</f>
        <v>202310213617</v>
      </c>
      <c r="D764" s="8" t="s">
        <v>770</v>
      </c>
      <c r="E764" s="10">
        <v>61</v>
      </c>
      <c r="F764" s="8" t="s">
        <v>9</v>
      </c>
    </row>
    <row r="765" s="2" customFormat="1" ht="35.1" customHeight="1" spans="1:6">
      <c r="A765" s="8">
        <v>763</v>
      </c>
      <c r="B765" s="9" t="s">
        <v>675</v>
      </c>
      <c r="C765" s="8" t="str">
        <f>"202310214317"</f>
        <v>202310214317</v>
      </c>
      <c r="D765" s="8" t="s">
        <v>771</v>
      </c>
      <c r="E765" s="10">
        <v>60.9</v>
      </c>
      <c r="F765" s="8" t="s">
        <v>9</v>
      </c>
    </row>
    <row r="766" s="2" customFormat="1" ht="35.1" customHeight="1" spans="1:6">
      <c r="A766" s="8">
        <v>764</v>
      </c>
      <c r="B766" s="9" t="s">
        <v>675</v>
      </c>
      <c r="C766" s="8" t="str">
        <f>"202310214623"</f>
        <v>202310214623</v>
      </c>
      <c r="D766" s="8" t="s">
        <v>772</v>
      </c>
      <c r="E766" s="10">
        <v>60.9</v>
      </c>
      <c r="F766" s="8" t="s">
        <v>9</v>
      </c>
    </row>
    <row r="767" s="2" customFormat="1" ht="35.1" customHeight="1" spans="1:6">
      <c r="A767" s="8">
        <v>765</v>
      </c>
      <c r="B767" s="9" t="s">
        <v>675</v>
      </c>
      <c r="C767" s="8" t="str">
        <f>"202310214303"</f>
        <v>202310214303</v>
      </c>
      <c r="D767" s="8" t="s">
        <v>773</v>
      </c>
      <c r="E767" s="10">
        <v>60.6</v>
      </c>
      <c r="F767" s="8" t="s">
        <v>9</v>
      </c>
    </row>
    <row r="768" s="2" customFormat="1" ht="35.1" customHeight="1" spans="1:6">
      <c r="A768" s="8">
        <v>766</v>
      </c>
      <c r="B768" s="9" t="s">
        <v>675</v>
      </c>
      <c r="C768" s="8" t="str">
        <f>"202310213914"</f>
        <v>202310213914</v>
      </c>
      <c r="D768" s="8" t="s">
        <v>774</v>
      </c>
      <c r="E768" s="10">
        <v>60.4</v>
      </c>
      <c r="F768" s="8" t="s">
        <v>9</v>
      </c>
    </row>
    <row r="769" s="2" customFormat="1" ht="35.1" customHeight="1" spans="1:6">
      <c r="A769" s="8">
        <v>767</v>
      </c>
      <c r="B769" s="9" t="s">
        <v>675</v>
      </c>
      <c r="C769" s="8" t="str">
        <f>"202310214008"</f>
        <v>202310214008</v>
      </c>
      <c r="D769" s="8" t="s">
        <v>775</v>
      </c>
      <c r="E769" s="10">
        <v>60.2</v>
      </c>
      <c r="F769" s="8" t="s">
        <v>9</v>
      </c>
    </row>
    <row r="770" s="2" customFormat="1" ht="35.1" customHeight="1" spans="1:6">
      <c r="A770" s="8">
        <v>768</v>
      </c>
      <c r="B770" s="9" t="s">
        <v>675</v>
      </c>
      <c r="C770" s="8" t="str">
        <f>"202310214512"</f>
        <v>202310214512</v>
      </c>
      <c r="D770" s="8" t="s">
        <v>776</v>
      </c>
      <c r="E770" s="10">
        <v>60.1</v>
      </c>
      <c r="F770" s="8" t="s">
        <v>9</v>
      </c>
    </row>
    <row r="771" s="2" customFormat="1" ht="35.1" customHeight="1" spans="1:6">
      <c r="A771" s="8">
        <v>769</v>
      </c>
      <c r="B771" s="9" t="s">
        <v>675</v>
      </c>
      <c r="C771" s="8" t="str">
        <f>"202310213921"</f>
        <v>202310213921</v>
      </c>
      <c r="D771" s="8" t="s">
        <v>777</v>
      </c>
      <c r="E771" s="10">
        <v>59.9</v>
      </c>
      <c r="F771" s="8" t="s">
        <v>9</v>
      </c>
    </row>
    <row r="772" s="2" customFormat="1" ht="35.1" customHeight="1" spans="1:6">
      <c r="A772" s="8">
        <v>770</v>
      </c>
      <c r="B772" s="9" t="s">
        <v>675</v>
      </c>
      <c r="C772" s="8" t="str">
        <f>"202310214023"</f>
        <v>202310214023</v>
      </c>
      <c r="D772" s="8" t="s">
        <v>778</v>
      </c>
      <c r="E772" s="10">
        <v>59.9</v>
      </c>
      <c r="F772" s="8" t="s">
        <v>9</v>
      </c>
    </row>
    <row r="773" s="2" customFormat="1" ht="35.1" customHeight="1" spans="1:6">
      <c r="A773" s="8">
        <v>771</v>
      </c>
      <c r="B773" s="9" t="s">
        <v>675</v>
      </c>
      <c r="C773" s="8" t="str">
        <f>"202310214123"</f>
        <v>202310214123</v>
      </c>
      <c r="D773" s="8" t="s">
        <v>779</v>
      </c>
      <c r="E773" s="10">
        <v>59.7</v>
      </c>
      <c r="F773" s="8" t="s">
        <v>9</v>
      </c>
    </row>
    <row r="774" s="2" customFormat="1" ht="35.1" customHeight="1" spans="1:6">
      <c r="A774" s="8">
        <v>772</v>
      </c>
      <c r="B774" s="9" t="s">
        <v>675</v>
      </c>
      <c r="C774" s="8" t="str">
        <f>"202310214629"</f>
        <v>202310214629</v>
      </c>
      <c r="D774" s="8" t="s">
        <v>780</v>
      </c>
      <c r="E774" s="10">
        <v>59.7</v>
      </c>
      <c r="F774" s="8" t="s">
        <v>9</v>
      </c>
    </row>
    <row r="775" s="2" customFormat="1" ht="35.1" customHeight="1" spans="1:6">
      <c r="A775" s="8">
        <v>773</v>
      </c>
      <c r="B775" s="9" t="s">
        <v>675</v>
      </c>
      <c r="C775" s="8" t="str">
        <f>"202310213703"</f>
        <v>202310213703</v>
      </c>
      <c r="D775" s="8" t="s">
        <v>781</v>
      </c>
      <c r="E775" s="10">
        <v>59.5</v>
      </c>
      <c r="F775" s="8" t="s">
        <v>9</v>
      </c>
    </row>
    <row r="776" s="2" customFormat="1" ht="35.1" customHeight="1" spans="1:6">
      <c r="A776" s="8">
        <v>774</v>
      </c>
      <c r="B776" s="9" t="s">
        <v>675</v>
      </c>
      <c r="C776" s="8" t="str">
        <f>"202310214202"</f>
        <v>202310214202</v>
      </c>
      <c r="D776" s="8" t="s">
        <v>782</v>
      </c>
      <c r="E776" s="10">
        <v>59.5</v>
      </c>
      <c r="F776" s="8" t="s">
        <v>9</v>
      </c>
    </row>
    <row r="777" s="2" customFormat="1" ht="35.1" customHeight="1" spans="1:6">
      <c r="A777" s="8">
        <v>775</v>
      </c>
      <c r="B777" s="9" t="s">
        <v>675</v>
      </c>
      <c r="C777" s="8" t="str">
        <f>"202310214113"</f>
        <v>202310214113</v>
      </c>
      <c r="D777" s="8" t="s">
        <v>783</v>
      </c>
      <c r="E777" s="10">
        <v>59.3</v>
      </c>
      <c r="F777" s="8" t="s">
        <v>9</v>
      </c>
    </row>
    <row r="778" s="2" customFormat="1" ht="35.1" customHeight="1" spans="1:6">
      <c r="A778" s="8">
        <v>776</v>
      </c>
      <c r="B778" s="9" t="s">
        <v>675</v>
      </c>
      <c r="C778" s="8" t="str">
        <f>"202310214502"</f>
        <v>202310214502</v>
      </c>
      <c r="D778" s="8" t="s">
        <v>784</v>
      </c>
      <c r="E778" s="10">
        <v>59.2</v>
      </c>
      <c r="F778" s="8" t="s">
        <v>9</v>
      </c>
    </row>
    <row r="779" s="2" customFormat="1" ht="35.1" customHeight="1" spans="1:6">
      <c r="A779" s="8">
        <v>777</v>
      </c>
      <c r="B779" s="9" t="s">
        <v>675</v>
      </c>
      <c r="C779" s="8" t="str">
        <f>"202310214127"</f>
        <v>202310214127</v>
      </c>
      <c r="D779" s="8" t="s">
        <v>785</v>
      </c>
      <c r="E779" s="10">
        <v>58.8</v>
      </c>
      <c r="F779" s="8" t="s">
        <v>9</v>
      </c>
    </row>
    <row r="780" s="2" customFormat="1" ht="35.1" customHeight="1" spans="1:6">
      <c r="A780" s="8">
        <v>778</v>
      </c>
      <c r="B780" s="9" t="s">
        <v>675</v>
      </c>
      <c r="C780" s="8" t="str">
        <f>"202310213801"</f>
        <v>202310213801</v>
      </c>
      <c r="D780" s="8" t="s">
        <v>786</v>
      </c>
      <c r="E780" s="10">
        <v>58.8</v>
      </c>
      <c r="F780" s="8" t="s">
        <v>9</v>
      </c>
    </row>
    <row r="781" s="2" customFormat="1" ht="35.1" customHeight="1" spans="1:6">
      <c r="A781" s="8">
        <v>779</v>
      </c>
      <c r="B781" s="9" t="s">
        <v>675</v>
      </c>
      <c r="C781" s="8" t="str">
        <f>"202310214501"</f>
        <v>202310214501</v>
      </c>
      <c r="D781" s="8" t="s">
        <v>787</v>
      </c>
      <c r="E781" s="10">
        <v>58.8</v>
      </c>
      <c r="F781" s="8" t="s">
        <v>9</v>
      </c>
    </row>
    <row r="782" s="2" customFormat="1" ht="35.1" customHeight="1" spans="1:6">
      <c r="A782" s="8">
        <v>780</v>
      </c>
      <c r="B782" s="9" t="s">
        <v>675</v>
      </c>
      <c r="C782" s="8" t="str">
        <f>"202310214421"</f>
        <v>202310214421</v>
      </c>
      <c r="D782" s="8" t="s">
        <v>788</v>
      </c>
      <c r="E782" s="10">
        <v>58.6</v>
      </c>
      <c r="F782" s="8" t="s">
        <v>9</v>
      </c>
    </row>
    <row r="783" s="2" customFormat="1" ht="35.1" customHeight="1" spans="1:6">
      <c r="A783" s="8">
        <v>781</v>
      </c>
      <c r="B783" s="9" t="s">
        <v>675</v>
      </c>
      <c r="C783" s="8" t="str">
        <f>"202310213910"</f>
        <v>202310213910</v>
      </c>
      <c r="D783" s="8" t="s">
        <v>789</v>
      </c>
      <c r="E783" s="10">
        <v>58.3</v>
      </c>
      <c r="F783" s="8" t="s">
        <v>9</v>
      </c>
    </row>
    <row r="784" s="2" customFormat="1" ht="35.1" customHeight="1" spans="1:6">
      <c r="A784" s="8">
        <v>782</v>
      </c>
      <c r="B784" s="9" t="s">
        <v>675</v>
      </c>
      <c r="C784" s="8" t="str">
        <f>"202310214108"</f>
        <v>202310214108</v>
      </c>
      <c r="D784" s="8" t="s">
        <v>790</v>
      </c>
      <c r="E784" s="10">
        <v>58.3</v>
      </c>
      <c r="F784" s="8" t="s">
        <v>9</v>
      </c>
    </row>
    <row r="785" s="2" customFormat="1" ht="35.1" customHeight="1" spans="1:6">
      <c r="A785" s="8">
        <v>783</v>
      </c>
      <c r="B785" s="9" t="s">
        <v>675</v>
      </c>
      <c r="C785" s="8" t="str">
        <f>"202310214314"</f>
        <v>202310214314</v>
      </c>
      <c r="D785" s="8" t="s">
        <v>791</v>
      </c>
      <c r="E785" s="10">
        <v>58</v>
      </c>
      <c r="F785" s="8" t="s">
        <v>9</v>
      </c>
    </row>
    <row r="786" s="2" customFormat="1" ht="35.1" customHeight="1" spans="1:6">
      <c r="A786" s="8">
        <v>784</v>
      </c>
      <c r="B786" s="9" t="s">
        <v>675</v>
      </c>
      <c r="C786" s="8" t="str">
        <f>"202310213922"</f>
        <v>202310213922</v>
      </c>
      <c r="D786" s="8" t="s">
        <v>792</v>
      </c>
      <c r="E786" s="10">
        <v>57.9</v>
      </c>
      <c r="F786" s="8" t="s">
        <v>9</v>
      </c>
    </row>
    <row r="787" s="2" customFormat="1" ht="35.1" customHeight="1" spans="1:6">
      <c r="A787" s="8">
        <v>785</v>
      </c>
      <c r="B787" s="9" t="s">
        <v>675</v>
      </c>
      <c r="C787" s="8" t="str">
        <f>"202310213726"</f>
        <v>202310213726</v>
      </c>
      <c r="D787" s="8" t="s">
        <v>793</v>
      </c>
      <c r="E787" s="10">
        <v>57.4</v>
      </c>
      <c r="F787" s="8" t="s">
        <v>9</v>
      </c>
    </row>
    <row r="788" s="2" customFormat="1" ht="35.1" customHeight="1" spans="1:6">
      <c r="A788" s="8">
        <v>786</v>
      </c>
      <c r="B788" s="9" t="s">
        <v>675</v>
      </c>
      <c r="C788" s="8" t="str">
        <f>"202310213709"</f>
        <v>202310213709</v>
      </c>
      <c r="D788" s="8" t="s">
        <v>794</v>
      </c>
      <c r="E788" s="10">
        <v>57</v>
      </c>
      <c r="F788" s="8" t="s">
        <v>9</v>
      </c>
    </row>
    <row r="789" s="2" customFormat="1" ht="35.1" customHeight="1" spans="1:6">
      <c r="A789" s="8">
        <v>787</v>
      </c>
      <c r="B789" s="9" t="s">
        <v>675</v>
      </c>
      <c r="C789" s="8" t="str">
        <f>"202310214006"</f>
        <v>202310214006</v>
      </c>
      <c r="D789" s="8" t="s">
        <v>795</v>
      </c>
      <c r="E789" s="10">
        <v>56.4</v>
      </c>
      <c r="F789" s="8" t="s">
        <v>9</v>
      </c>
    </row>
    <row r="790" s="2" customFormat="1" ht="35.1" customHeight="1" spans="1:6">
      <c r="A790" s="8">
        <v>788</v>
      </c>
      <c r="B790" s="9" t="s">
        <v>675</v>
      </c>
      <c r="C790" s="8" t="str">
        <f>"202310213923"</f>
        <v>202310213923</v>
      </c>
      <c r="D790" s="8" t="s">
        <v>796</v>
      </c>
      <c r="E790" s="10">
        <v>56.2</v>
      </c>
      <c r="F790" s="8" t="s">
        <v>9</v>
      </c>
    </row>
    <row r="791" s="2" customFormat="1" ht="35.1" customHeight="1" spans="1:6">
      <c r="A791" s="8">
        <v>789</v>
      </c>
      <c r="B791" s="9" t="s">
        <v>675</v>
      </c>
      <c r="C791" s="8" t="str">
        <f>"202310213714"</f>
        <v>202310213714</v>
      </c>
      <c r="D791" s="8" t="s">
        <v>797</v>
      </c>
      <c r="E791" s="10">
        <v>56.1</v>
      </c>
      <c r="F791" s="8" t="s">
        <v>9</v>
      </c>
    </row>
    <row r="792" s="2" customFormat="1" ht="35.1" customHeight="1" spans="1:6">
      <c r="A792" s="8">
        <v>790</v>
      </c>
      <c r="B792" s="9" t="s">
        <v>675</v>
      </c>
      <c r="C792" s="8" t="str">
        <f>"202310214626"</f>
        <v>202310214626</v>
      </c>
      <c r="D792" s="8" t="s">
        <v>798</v>
      </c>
      <c r="E792" s="10">
        <v>56</v>
      </c>
      <c r="F792" s="8" t="s">
        <v>9</v>
      </c>
    </row>
    <row r="793" s="2" customFormat="1" ht="35.1" customHeight="1" spans="1:6">
      <c r="A793" s="8">
        <v>791</v>
      </c>
      <c r="B793" s="9" t="s">
        <v>675</v>
      </c>
      <c r="C793" s="8" t="str">
        <f>"202310214412"</f>
        <v>202310214412</v>
      </c>
      <c r="D793" s="8" t="s">
        <v>799</v>
      </c>
      <c r="E793" s="10">
        <v>55.6</v>
      </c>
      <c r="F793" s="8" t="s">
        <v>9</v>
      </c>
    </row>
    <row r="794" s="2" customFormat="1" ht="35.1" customHeight="1" spans="1:6">
      <c r="A794" s="8">
        <v>792</v>
      </c>
      <c r="B794" s="9" t="s">
        <v>675</v>
      </c>
      <c r="C794" s="8" t="str">
        <f>"202310214206"</f>
        <v>202310214206</v>
      </c>
      <c r="D794" s="8" t="s">
        <v>800</v>
      </c>
      <c r="E794" s="10">
        <v>55</v>
      </c>
      <c r="F794" s="8" t="s">
        <v>9</v>
      </c>
    </row>
    <row r="795" s="2" customFormat="1" ht="35.1" customHeight="1" spans="1:6">
      <c r="A795" s="8">
        <v>793</v>
      </c>
      <c r="B795" s="9" t="s">
        <v>675</v>
      </c>
      <c r="C795" s="8" t="str">
        <f>"202310214410"</f>
        <v>202310214410</v>
      </c>
      <c r="D795" s="8" t="s">
        <v>801</v>
      </c>
      <c r="E795" s="10">
        <v>54.5</v>
      </c>
      <c r="F795" s="8" t="s">
        <v>9</v>
      </c>
    </row>
    <row r="796" s="2" customFormat="1" ht="35.1" customHeight="1" spans="1:6">
      <c r="A796" s="8">
        <v>794</v>
      </c>
      <c r="B796" s="9" t="s">
        <v>675</v>
      </c>
      <c r="C796" s="8" t="str">
        <f>"202310214609"</f>
        <v>202310214609</v>
      </c>
      <c r="D796" s="8" t="s">
        <v>802</v>
      </c>
      <c r="E796" s="10">
        <v>54.4</v>
      </c>
      <c r="F796" s="8" t="s">
        <v>9</v>
      </c>
    </row>
    <row r="797" s="2" customFormat="1" ht="35.1" customHeight="1" spans="1:6">
      <c r="A797" s="8">
        <v>795</v>
      </c>
      <c r="B797" s="9" t="s">
        <v>675</v>
      </c>
      <c r="C797" s="8" t="str">
        <f>"202310214216"</f>
        <v>202310214216</v>
      </c>
      <c r="D797" s="8" t="s">
        <v>803</v>
      </c>
      <c r="E797" s="10">
        <v>54.2</v>
      </c>
      <c r="F797" s="8" t="s">
        <v>9</v>
      </c>
    </row>
    <row r="798" s="2" customFormat="1" ht="35.1" customHeight="1" spans="1:6">
      <c r="A798" s="8">
        <v>796</v>
      </c>
      <c r="B798" s="9" t="s">
        <v>675</v>
      </c>
      <c r="C798" s="8" t="str">
        <f>"202310214610"</f>
        <v>202310214610</v>
      </c>
      <c r="D798" s="8" t="s">
        <v>804</v>
      </c>
      <c r="E798" s="10">
        <v>54</v>
      </c>
      <c r="F798" s="8" t="s">
        <v>9</v>
      </c>
    </row>
    <row r="799" s="2" customFormat="1" ht="35.1" customHeight="1" spans="1:6">
      <c r="A799" s="8">
        <v>797</v>
      </c>
      <c r="B799" s="9" t="s">
        <v>675</v>
      </c>
      <c r="C799" s="8" t="str">
        <f>"202310214526"</f>
        <v>202310214526</v>
      </c>
      <c r="D799" s="8" t="s">
        <v>805</v>
      </c>
      <c r="E799" s="10">
        <v>53.4</v>
      </c>
      <c r="F799" s="8" t="s">
        <v>9</v>
      </c>
    </row>
    <row r="800" s="2" customFormat="1" ht="35.1" customHeight="1" spans="1:6">
      <c r="A800" s="8">
        <v>798</v>
      </c>
      <c r="B800" s="9" t="s">
        <v>675</v>
      </c>
      <c r="C800" s="8" t="str">
        <f>"202310214218"</f>
        <v>202310214218</v>
      </c>
      <c r="D800" s="8" t="s">
        <v>806</v>
      </c>
      <c r="E800" s="10">
        <v>52.8</v>
      </c>
      <c r="F800" s="8" t="s">
        <v>9</v>
      </c>
    </row>
    <row r="801" s="2" customFormat="1" ht="35.1" customHeight="1" spans="1:6">
      <c r="A801" s="8">
        <v>799</v>
      </c>
      <c r="B801" s="9" t="s">
        <v>675</v>
      </c>
      <c r="C801" s="8" t="str">
        <f>"202310213611"</f>
        <v>202310213611</v>
      </c>
      <c r="D801" s="8" t="s">
        <v>807</v>
      </c>
      <c r="E801" s="10">
        <v>52.7</v>
      </c>
      <c r="F801" s="8" t="s">
        <v>9</v>
      </c>
    </row>
    <row r="802" s="2" customFormat="1" ht="35.1" customHeight="1" spans="1:6">
      <c r="A802" s="8">
        <v>800</v>
      </c>
      <c r="B802" s="9" t="s">
        <v>675</v>
      </c>
      <c r="C802" s="8" t="str">
        <f>"202310214224"</f>
        <v>202310214224</v>
      </c>
      <c r="D802" s="8" t="s">
        <v>808</v>
      </c>
      <c r="E802" s="10">
        <v>52.6</v>
      </c>
      <c r="F802" s="8" t="s">
        <v>9</v>
      </c>
    </row>
    <row r="803" s="2" customFormat="1" ht="35.1" customHeight="1" spans="1:6">
      <c r="A803" s="8">
        <v>801</v>
      </c>
      <c r="B803" s="9" t="s">
        <v>675</v>
      </c>
      <c r="C803" s="8" t="str">
        <f>"202310214213"</f>
        <v>202310214213</v>
      </c>
      <c r="D803" s="8" t="s">
        <v>809</v>
      </c>
      <c r="E803" s="10">
        <v>51.5</v>
      </c>
      <c r="F803" s="8" t="s">
        <v>9</v>
      </c>
    </row>
    <row r="804" s="2" customFormat="1" ht="35.1" customHeight="1" spans="1:6">
      <c r="A804" s="8">
        <v>802</v>
      </c>
      <c r="B804" s="9" t="s">
        <v>675</v>
      </c>
      <c r="C804" s="8" t="str">
        <f>"202310214018"</f>
        <v>202310214018</v>
      </c>
      <c r="D804" s="8" t="s">
        <v>810</v>
      </c>
      <c r="E804" s="10">
        <v>50.4</v>
      </c>
      <c r="F804" s="8" t="s">
        <v>9</v>
      </c>
    </row>
    <row r="805" s="2" customFormat="1" ht="35.1" customHeight="1" spans="1:6">
      <c r="A805" s="8">
        <v>803</v>
      </c>
      <c r="B805" s="9" t="s">
        <v>675</v>
      </c>
      <c r="C805" s="8" t="str">
        <f>"202310213621"</f>
        <v>202310213621</v>
      </c>
      <c r="D805" s="8" t="s">
        <v>811</v>
      </c>
      <c r="E805" s="10">
        <v>50.4</v>
      </c>
      <c r="F805" s="8" t="s">
        <v>9</v>
      </c>
    </row>
    <row r="806" s="2" customFormat="1" ht="35.1" customHeight="1" spans="1:6">
      <c r="A806" s="8">
        <v>804</v>
      </c>
      <c r="B806" s="9" t="s">
        <v>675</v>
      </c>
      <c r="C806" s="8" t="str">
        <f>"202310214210"</f>
        <v>202310214210</v>
      </c>
      <c r="D806" s="8" t="s">
        <v>812</v>
      </c>
      <c r="E806" s="10">
        <v>49.6</v>
      </c>
      <c r="F806" s="8" t="s">
        <v>9</v>
      </c>
    </row>
    <row r="807" s="2" customFormat="1" ht="35.1" customHeight="1" spans="1:6">
      <c r="A807" s="8">
        <v>805</v>
      </c>
      <c r="B807" s="9" t="s">
        <v>675</v>
      </c>
      <c r="C807" s="8" t="str">
        <f>"202310213722"</f>
        <v>202310213722</v>
      </c>
      <c r="D807" s="8" t="s">
        <v>813</v>
      </c>
      <c r="E807" s="10">
        <v>48</v>
      </c>
      <c r="F807" s="8" t="s">
        <v>9</v>
      </c>
    </row>
    <row r="808" s="2" customFormat="1" ht="35.1" customHeight="1" spans="1:6">
      <c r="A808" s="8">
        <v>806</v>
      </c>
      <c r="B808" s="9" t="s">
        <v>675</v>
      </c>
      <c r="C808" s="8" t="str">
        <f>"202310214615"</f>
        <v>202310214615</v>
      </c>
      <c r="D808" s="8" t="s">
        <v>814</v>
      </c>
      <c r="E808" s="10">
        <v>46.1</v>
      </c>
      <c r="F808" s="8" t="s">
        <v>9</v>
      </c>
    </row>
    <row r="809" s="2" customFormat="1" ht="35.1" customHeight="1" spans="1:6">
      <c r="A809" s="8">
        <v>807</v>
      </c>
      <c r="B809" s="9" t="s">
        <v>675</v>
      </c>
      <c r="C809" s="8" t="str">
        <f>"202310213613"</f>
        <v>202310213613</v>
      </c>
      <c r="D809" s="8" t="s">
        <v>815</v>
      </c>
      <c r="E809" s="10">
        <v>45.6</v>
      </c>
      <c r="F809" s="8" t="s">
        <v>9</v>
      </c>
    </row>
    <row r="810" s="2" customFormat="1" ht="35.1" customHeight="1" spans="1:6">
      <c r="A810" s="8">
        <v>808</v>
      </c>
      <c r="B810" s="9" t="s">
        <v>675</v>
      </c>
      <c r="C810" s="8" t="str">
        <f>"202310214111"</f>
        <v>202310214111</v>
      </c>
      <c r="D810" s="8" t="s">
        <v>816</v>
      </c>
      <c r="E810" s="10">
        <v>43.7</v>
      </c>
      <c r="F810" s="8" t="s">
        <v>9</v>
      </c>
    </row>
    <row r="811" s="2" customFormat="1" ht="35.1" customHeight="1" spans="1:6">
      <c r="A811" s="8">
        <v>809</v>
      </c>
      <c r="B811" s="9" t="s">
        <v>675</v>
      </c>
      <c r="C811" s="8" t="str">
        <f>"202310213911"</f>
        <v>202310213911</v>
      </c>
      <c r="D811" s="8" t="s">
        <v>817</v>
      </c>
      <c r="E811" s="10">
        <v>42.8</v>
      </c>
      <c r="F811" s="8" t="s">
        <v>9</v>
      </c>
    </row>
    <row r="812" s="2" customFormat="1" ht="35.1" customHeight="1" spans="1:6">
      <c r="A812" s="8">
        <v>810</v>
      </c>
      <c r="B812" s="9" t="s">
        <v>675</v>
      </c>
      <c r="C812" s="8" t="str">
        <f>"202310214007"</f>
        <v>202310214007</v>
      </c>
      <c r="D812" s="8" t="s">
        <v>818</v>
      </c>
      <c r="E812" s="10">
        <v>41</v>
      </c>
      <c r="F812" s="8" t="s">
        <v>9</v>
      </c>
    </row>
    <row r="813" s="2" customFormat="1" ht="35.1" customHeight="1" spans="1:6">
      <c r="A813" s="8">
        <v>811</v>
      </c>
      <c r="B813" s="9" t="s">
        <v>675</v>
      </c>
      <c r="C813" s="8" t="str">
        <f>"202310213728"</f>
        <v>202310213728</v>
      </c>
      <c r="D813" s="8" t="s">
        <v>819</v>
      </c>
      <c r="E813" s="10">
        <v>0</v>
      </c>
      <c r="F813" s="8" t="s">
        <v>280</v>
      </c>
    </row>
    <row r="814" s="2" customFormat="1" ht="35.1" customHeight="1" spans="1:6">
      <c r="A814" s="8">
        <v>812</v>
      </c>
      <c r="B814" s="9" t="s">
        <v>675</v>
      </c>
      <c r="C814" s="8" t="str">
        <f>"202310213702"</f>
        <v>202310213702</v>
      </c>
      <c r="D814" s="8" t="s">
        <v>820</v>
      </c>
      <c r="E814" s="10">
        <v>0</v>
      </c>
      <c r="F814" s="8" t="s">
        <v>280</v>
      </c>
    </row>
    <row r="815" s="2" customFormat="1" ht="35.1" customHeight="1" spans="1:6">
      <c r="A815" s="8">
        <v>813</v>
      </c>
      <c r="B815" s="9" t="s">
        <v>675</v>
      </c>
      <c r="C815" s="8" t="str">
        <f>"202310214329"</f>
        <v>202310214329</v>
      </c>
      <c r="D815" s="8" t="s">
        <v>821</v>
      </c>
      <c r="E815" s="10">
        <v>0</v>
      </c>
      <c r="F815" s="8" t="s">
        <v>280</v>
      </c>
    </row>
    <row r="816" s="2" customFormat="1" ht="35.1" customHeight="1" spans="1:6">
      <c r="A816" s="8">
        <v>814</v>
      </c>
      <c r="B816" s="9" t="s">
        <v>675</v>
      </c>
      <c r="C816" s="8" t="str">
        <f>"202310214708"</f>
        <v>202310214708</v>
      </c>
      <c r="D816" s="8" t="s">
        <v>822</v>
      </c>
      <c r="E816" s="10">
        <v>0</v>
      </c>
      <c r="F816" s="8" t="s">
        <v>280</v>
      </c>
    </row>
    <row r="817" s="2" customFormat="1" ht="35.1" customHeight="1" spans="1:6">
      <c r="A817" s="8">
        <v>815</v>
      </c>
      <c r="B817" s="9" t="s">
        <v>675</v>
      </c>
      <c r="C817" s="8" t="str">
        <f>"202310214230"</f>
        <v>202310214230</v>
      </c>
      <c r="D817" s="8" t="s">
        <v>823</v>
      </c>
      <c r="E817" s="10">
        <v>0</v>
      </c>
      <c r="F817" s="8" t="s">
        <v>280</v>
      </c>
    </row>
    <row r="818" s="2" customFormat="1" ht="35.1" customHeight="1" spans="1:6">
      <c r="A818" s="8">
        <v>816</v>
      </c>
      <c r="B818" s="9" t="s">
        <v>675</v>
      </c>
      <c r="C818" s="8" t="str">
        <f>"202310214427"</f>
        <v>202310214427</v>
      </c>
      <c r="D818" s="8" t="s">
        <v>824</v>
      </c>
      <c r="E818" s="10">
        <v>0</v>
      </c>
      <c r="F818" s="8" t="s">
        <v>280</v>
      </c>
    </row>
    <row r="819" s="2" customFormat="1" ht="35.1" customHeight="1" spans="1:6">
      <c r="A819" s="8">
        <v>817</v>
      </c>
      <c r="B819" s="9" t="s">
        <v>675</v>
      </c>
      <c r="C819" s="8" t="str">
        <f>"202310214702"</f>
        <v>202310214702</v>
      </c>
      <c r="D819" s="8" t="s">
        <v>825</v>
      </c>
      <c r="E819" s="10">
        <v>0</v>
      </c>
      <c r="F819" s="8" t="s">
        <v>280</v>
      </c>
    </row>
    <row r="820" s="2" customFormat="1" ht="35.1" customHeight="1" spans="1:6">
      <c r="A820" s="8">
        <v>818</v>
      </c>
      <c r="B820" s="9" t="s">
        <v>675</v>
      </c>
      <c r="C820" s="8" t="str">
        <f>"202310214524"</f>
        <v>202310214524</v>
      </c>
      <c r="D820" s="8" t="s">
        <v>826</v>
      </c>
      <c r="E820" s="10">
        <v>0</v>
      </c>
      <c r="F820" s="8" t="s">
        <v>280</v>
      </c>
    </row>
    <row r="821" s="2" customFormat="1" ht="35.1" customHeight="1" spans="1:6">
      <c r="A821" s="8">
        <v>819</v>
      </c>
      <c r="B821" s="9" t="s">
        <v>675</v>
      </c>
      <c r="C821" s="8" t="str">
        <f>"202310214527"</f>
        <v>202310214527</v>
      </c>
      <c r="D821" s="8" t="s">
        <v>827</v>
      </c>
      <c r="E821" s="10">
        <v>0</v>
      </c>
      <c r="F821" s="8" t="s">
        <v>280</v>
      </c>
    </row>
    <row r="822" s="2" customFormat="1" ht="35.1" customHeight="1" spans="1:6">
      <c r="A822" s="8">
        <v>820</v>
      </c>
      <c r="B822" s="9" t="s">
        <v>675</v>
      </c>
      <c r="C822" s="8" t="str">
        <f>"202310214221"</f>
        <v>202310214221</v>
      </c>
      <c r="D822" s="8" t="s">
        <v>828</v>
      </c>
      <c r="E822" s="10">
        <v>0</v>
      </c>
      <c r="F822" s="8" t="s">
        <v>280</v>
      </c>
    </row>
    <row r="823" s="2" customFormat="1" ht="35.1" customHeight="1" spans="1:6">
      <c r="A823" s="8">
        <v>821</v>
      </c>
      <c r="B823" s="9" t="s">
        <v>675</v>
      </c>
      <c r="C823" s="8" t="str">
        <f>"202310214012"</f>
        <v>202310214012</v>
      </c>
      <c r="D823" s="8" t="s">
        <v>829</v>
      </c>
      <c r="E823" s="10">
        <v>0</v>
      </c>
      <c r="F823" s="8" t="s">
        <v>280</v>
      </c>
    </row>
    <row r="824" s="2" customFormat="1" ht="35.1" customHeight="1" spans="1:6">
      <c r="A824" s="8">
        <v>822</v>
      </c>
      <c r="B824" s="9" t="s">
        <v>675</v>
      </c>
      <c r="C824" s="8" t="str">
        <f>"202310213627"</f>
        <v>202310213627</v>
      </c>
      <c r="D824" s="8" t="s">
        <v>830</v>
      </c>
      <c r="E824" s="10">
        <v>0</v>
      </c>
      <c r="F824" s="8" t="s">
        <v>280</v>
      </c>
    </row>
    <row r="825" s="2" customFormat="1" ht="35.1" customHeight="1" spans="1:6">
      <c r="A825" s="8">
        <v>823</v>
      </c>
      <c r="B825" s="9" t="s">
        <v>675</v>
      </c>
      <c r="C825" s="8" t="str">
        <f>"202310214612"</f>
        <v>202310214612</v>
      </c>
      <c r="D825" s="8" t="s">
        <v>831</v>
      </c>
      <c r="E825" s="10">
        <v>0</v>
      </c>
      <c r="F825" s="8" t="s">
        <v>280</v>
      </c>
    </row>
    <row r="826" s="2" customFormat="1" ht="35.1" customHeight="1" spans="1:6">
      <c r="A826" s="8">
        <v>824</v>
      </c>
      <c r="B826" s="9" t="s">
        <v>675</v>
      </c>
      <c r="C826" s="8" t="str">
        <f>"202310213818"</f>
        <v>202310213818</v>
      </c>
      <c r="D826" s="8" t="s">
        <v>832</v>
      </c>
      <c r="E826" s="10">
        <v>0</v>
      </c>
      <c r="F826" s="8" t="s">
        <v>280</v>
      </c>
    </row>
    <row r="827" s="2" customFormat="1" ht="35.1" customHeight="1" spans="1:6">
      <c r="A827" s="8">
        <v>825</v>
      </c>
      <c r="B827" s="9" t="s">
        <v>675</v>
      </c>
      <c r="C827" s="8" t="str">
        <f>"202310213809"</f>
        <v>202310213809</v>
      </c>
      <c r="D827" s="8" t="s">
        <v>833</v>
      </c>
      <c r="E827" s="10">
        <v>0</v>
      </c>
      <c r="F827" s="8" t="s">
        <v>280</v>
      </c>
    </row>
    <row r="828" s="2" customFormat="1" ht="35.1" customHeight="1" spans="1:6">
      <c r="A828" s="8">
        <v>826</v>
      </c>
      <c r="B828" s="9" t="s">
        <v>675</v>
      </c>
      <c r="C828" s="8" t="str">
        <f>"202310213927"</f>
        <v>202310213927</v>
      </c>
      <c r="D828" s="8" t="s">
        <v>834</v>
      </c>
      <c r="E828" s="10">
        <v>0</v>
      </c>
      <c r="F828" s="8" t="s">
        <v>280</v>
      </c>
    </row>
    <row r="829" s="2" customFormat="1" ht="35.1" customHeight="1" spans="1:6">
      <c r="A829" s="8">
        <v>827</v>
      </c>
      <c r="B829" s="9" t="s">
        <v>675</v>
      </c>
      <c r="C829" s="8" t="str">
        <f>"202310214304"</f>
        <v>202310214304</v>
      </c>
      <c r="D829" s="8" t="s">
        <v>835</v>
      </c>
      <c r="E829" s="10">
        <v>0</v>
      </c>
      <c r="F829" s="8" t="s">
        <v>280</v>
      </c>
    </row>
    <row r="830" s="2" customFormat="1" ht="35.1" customHeight="1" spans="1:6">
      <c r="A830" s="8">
        <v>828</v>
      </c>
      <c r="B830" s="9" t="s">
        <v>675</v>
      </c>
      <c r="C830" s="8" t="str">
        <f>"202310214424"</f>
        <v>202310214424</v>
      </c>
      <c r="D830" s="8" t="s">
        <v>836</v>
      </c>
      <c r="E830" s="10">
        <v>0</v>
      </c>
      <c r="F830" s="8" t="s">
        <v>280</v>
      </c>
    </row>
    <row r="831" s="2" customFormat="1" ht="35.1" customHeight="1" spans="1:6">
      <c r="A831" s="8">
        <v>829</v>
      </c>
      <c r="B831" s="9" t="s">
        <v>675</v>
      </c>
      <c r="C831" s="8" t="str">
        <f>"202310214310"</f>
        <v>202310214310</v>
      </c>
      <c r="D831" s="8" t="s">
        <v>837</v>
      </c>
      <c r="E831" s="10">
        <v>0</v>
      </c>
      <c r="F831" s="8" t="s">
        <v>280</v>
      </c>
    </row>
    <row r="832" s="2" customFormat="1" ht="35.1" customHeight="1" spans="1:6">
      <c r="A832" s="8">
        <v>830</v>
      </c>
      <c r="B832" s="9" t="s">
        <v>675</v>
      </c>
      <c r="C832" s="8" t="str">
        <f>"202310214617"</f>
        <v>202310214617</v>
      </c>
      <c r="D832" s="8" t="s">
        <v>838</v>
      </c>
      <c r="E832" s="10">
        <v>0</v>
      </c>
      <c r="F832" s="8" t="s">
        <v>280</v>
      </c>
    </row>
    <row r="833" s="2" customFormat="1" ht="35.1" customHeight="1" spans="1:6">
      <c r="A833" s="8">
        <v>831</v>
      </c>
      <c r="B833" s="9" t="s">
        <v>675</v>
      </c>
      <c r="C833" s="8" t="str">
        <f>"202310214316"</f>
        <v>202310214316</v>
      </c>
      <c r="D833" s="8" t="s">
        <v>839</v>
      </c>
      <c r="E833" s="10">
        <v>0</v>
      </c>
      <c r="F833" s="8" t="s">
        <v>280</v>
      </c>
    </row>
    <row r="834" s="2" customFormat="1" ht="35.1" customHeight="1" spans="1:6">
      <c r="A834" s="8">
        <v>832</v>
      </c>
      <c r="B834" s="9" t="s">
        <v>675</v>
      </c>
      <c r="C834" s="8" t="str">
        <f>"202310214021"</f>
        <v>202310214021</v>
      </c>
      <c r="D834" s="8" t="s">
        <v>840</v>
      </c>
      <c r="E834" s="10">
        <v>0</v>
      </c>
      <c r="F834" s="8" t="s">
        <v>280</v>
      </c>
    </row>
    <row r="835" s="2" customFormat="1" ht="35.1" customHeight="1" spans="1:6">
      <c r="A835" s="8">
        <v>833</v>
      </c>
      <c r="B835" s="9" t="s">
        <v>675</v>
      </c>
      <c r="C835" s="8" t="str">
        <f>"202310214525"</f>
        <v>202310214525</v>
      </c>
      <c r="D835" s="8" t="s">
        <v>841</v>
      </c>
      <c r="E835" s="10">
        <v>0</v>
      </c>
      <c r="F835" s="8" t="s">
        <v>280</v>
      </c>
    </row>
    <row r="836" s="2" customFormat="1" ht="35.1" customHeight="1" spans="1:6">
      <c r="A836" s="8">
        <v>834</v>
      </c>
      <c r="B836" s="9" t="s">
        <v>675</v>
      </c>
      <c r="C836" s="8" t="str">
        <f>"202310214706"</f>
        <v>202310214706</v>
      </c>
      <c r="D836" s="8" t="s">
        <v>842</v>
      </c>
      <c r="E836" s="10">
        <v>0</v>
      </c>
      <c r="F836" s="8" t="s">
        <v>280</v>
      </c>
    </row>
    <row r="837" s="2" customFormat="1" ht="35.1" customHeight="1" spans="1:6">
      <c r="A837" s="8">
        <v>835</v>
      </c>
      <c r="B837" s="9" t="s">
        <v>675</v>
      </c>
      <c r="C837" s="8" t="str">
        <f>"202310213704"</f>
        <v>202310213704</v>
      </c>
      <c r="D837" s="8" t="s">
        <v>843</v>
      </c>
      <c r="E837" s="10">
        <v>0</v>
      </c>
      <c r="F837" s="8" t="s">
        <v>280</v>
      </c>
    </row>
    <row r="838" s="2" customFormat="1" ht="35.1" customHeight="1" spans="1:6">
      <c r="A838" s="8">
        <v>836</v>
      </c>
      <c r="B838" s="9" t="s">
        <v>675</v>
      </c>
      <c r="C838" s="8" t="str">
        <f>"202310213901"</f>
        <v>202310213901</v>
      </c>
      <c r="D838" s="8" t="s">
        <v>844</v>
      </c>
      <c r="E838" s="10">
        <v>0</v>
      </c>
      <c r="F838" s="8" t="s">
        <v>280</v>
      </c>
    </row>
    <row r="839" s="2" customFormat="1" ht="35.1" customHeight="1" spans="1:6">
      <c r="A839" s="8">
        <v>837</v>
      </c>
      <c r="B839" s="9" t="s">
        <v>675</v>
      </c>
      <c r="C839" s="8" t="str">
        <f>"202310214122"</f>
        <v>202310214122</v>
      </c>
      <c r="D839" s="8" t="s">
        <v>845</v>
      </c>
      <c r="E839" s="10">
        <v>0</v>
      </c>
      <c r="F839" s="8" t="s">
        <v>280</v>
      </c>
    </row>
    <row r="840" s="2" customFormat="1" ht="35.1" customHeight="1" spans="1:6">
      <c r="A840" s="8">
        <v>838</v>
      </c>
      <c r="B840" s="9" t="s">
        <v>675</v>
      </c>
      <c r="C840" s="8" t="str">
        <f>"202310213616"</f>
        <v>202310213616</v>
      </c>
      <c r="D840" s="8" t="s">
        <v>846</v>
      </c>
      <c r="E840" s="10">
        <v>0</v>
      </c>
      <c r="F840" s="8" t="s">
        <v>280</v>
      </c>
    </row>
    <row r="841" s="2" customFormat="1" ht="35.1" customHeight="1" spans="1:6">
      <c r="A841" s="8">
        <v>839</v>
      </c>
      <c r="B841" s="9" t="s">
        <v>675</v>
      </c>
      <c r="C841" s="8" t="str">
        <f>"202310214622"</f>
        <v>202310214622</v>
      </c>
      <c r="D841" s="8" t="s">
        <v>847</v>
      </c>
      <c r="E841" s="10">
        <v>0</v>
      </c>
      <c r="F841" s="8" t="s">
        <v>280</v>
      </c>
    </row>
    <row r="842" s="2" customFormat="1" ht="35.1" customHeight="1" spans="1:6">
      <c r="A842" s="8">
        <v>840</v>
      </c>
      <c r="B842" s="9" t="s">
        <v>675</v>
      </c>
      <c r="C842" s="8" t="str">
        <f>"202310214010"</f>
        <v>202310214010</v>
      </c>
      <c r="D842" s="8" t="s">
        <v>848</v>
      </c>
      <c r="E842" s="10">
        <v>0</v>
      </c>
      <c r="F842" s="8" t="s">
        <v>280</v>
      </c>
    </row>
    <row r="843" s="2" customFormat="1" ht="35.1" customHeight="1" spans="1:6">
      <c r="A843" s="8">
        <v>841</v>
      </c>
      <c r="B843" s="9" t="s">
        <v>675</v>
      </c>
      <c r="C843" s="8" t="str">
        <f>"202310213713"</f>
        <v>202310213713</v>
      </c>
      <c r="D843" s="8" t="s">
        <v>849</v>
      </c>
      <c r="E843" s="10">
        <v>0</v>
      </c>
      <c r="F843" s="8" t="s">
        <v>280</v>
      </c>
    </row>
    <row r="844" s="2" customFormat="1" ht="35.1" customHeight="1" spans="1:6">
      <c r="A844" s="8">
        <v>842</v>
      </c>
      <c r="B844" s="9" t="s">
        <v>675</v>
      </c>
      <c r="C844" s="8" t="str">
        <f>"202310214124"</f>
        <v>202310214124</v>
      </c>
      <c r="D844" s="8" t="s">
        <v>850</v>
      </c>
      <c r="E844" s="10">
        <v>0</v>
      </c>
      <c r="F844" s="8" t="s">
        <v>280</v>
      </c>
    </row>
    <row r="845" s="2" customFormat="1" ht="35.1" customHeight="1" spans="1:6">
      <c r="A845" s="8">
        <v>843</v>
      </c>
      <c r="B845" s="9" t="s">
        <v>675</v>
      </c>
      <c r="C845" s="8" t="str">
        <f>"202310214117"</f>
        <v>202310214117</v>
      </c>
      <c r="D845" s="8" t="s">
        <v>851</v>
      </c>
      <c r="E845" s="10">
        <v>0</v>
      </c>
      <c r="F845" s="8" t="s">
        <v>280</v>
      </c>
    </row>
    <row r="846" s="2" customFormat="1" ht="35.1" customHeight="1" spans="1:6">
      <c r="A846" s="8">
        <v>844</v>
      </c>
      <c r="B846" s="9" t="s">
        <v>675</v>
      </c>
      <c r="C846" s="8" t="str">
        <f>"202310214315"</f>
        <v>202310214315</v>
      </c>
      <c r="D846" s="8" t="s">
        <v>852</v>
      </c>
      <c r="E846" s="10">
        <v>0</v>
      </c>
      <c r="F846" s="8" t="s">
        <v>280</v>
      </c>
    </row>
    <row r="847" s="2" customFormat="1" ht="35.1" customHeight="1" spans="1:6">
      <c r="A847" s="8">
        <v>845</v>
      </c>
      <c r="B847" s="9" t="s">
        <v>675</v>
      </c>
      <c r="C847" s="8" t="str">
        <f>"202310214022"</f>
        <v>202310214022</v>
      </c>
      <c r="D847" s="8" t="s">
        <v>853</v>
      </c>
      <c r="E847" s="10">
        <v>0</v>
      </c>
      <c r="F847" s="8" t="s">
        <v>280</v>
      </c>
    </row>
    <row r="848" s="2" customFormat="1" ht="35.1" customHeight="1" spans="1:6">
      <c r="A848" s="8">
        <v>846</v>
      </c>
      <c r="B848" s="9" t="s">
        <v>675</v>
      </c>
      <c r="C848" s="8" t="str">
        <f>"202310214104"</f>
        <v>202310214104</v>
      </c>
      <c r="D848" s="8" t="s">
        <v>854</v>
      </c>
      <c r="E848" s="10">
        <v>0</v>
      </c>
      <c r="F848" s="8" t="s">
        <v>280</v>
      </c>
    </row>
    <row r="849" s="2" customFormat="1" ht="35.1" customHeight="1" spans="1:6">
      <c r="A849" s="8">
        <v>847</v>
      </c>
      <c r="B849" s="9" t="s">
        <v>675</v>
      </c>
      <c r="C849" s="8" t="str">
        <f>"202310214414"</f>
        <v>202310214414</v>
      </c>
      <c r="D849" s="8" t="s">
        <v>855</v>
      </c>
      <c r="E849" s="10">
        <v>0</v>
      </c>
      <c r="F849" s="8" t="s">
        <v>280</v>
      </c>
    </row>
    <row r="850" s="2" customFormat="1" ht="35.1" customHeight="1" spans="1:6">
      <c r="A850" s="8">
        <v>848</v>
      </c>
      <c r="B850" s="9" t="s">
        <v>675</v>
      </c>
      <c r="C850" s="8" t="str">
        <f>"202310213824"</f>
        <v>202310213824</v>
      </c>
      <c r="D850" s="8" t="s">
        <v>856</v>
      </c>
      <c r="E850" s="10">
        <v>0</v>
      </c>
      <c r="F850" s="8" t="s">
        <v>280</v>
      </c>
    </row>
    <row r="851" s="2" customFormat="1" ht="35.1" customHeight="1" spans="1:6">
      <c r="A851" s="8">
        <v>849</v>
      </c>
      <c r="B851" s="9" t="s">
        <v>675</v>
      </c>
      <c r="C851" s="8" t="str">
        <f>"202310214324"</f>
        <v>202310214324</v>
      </c>
      <c r="D851" s="8" t="s">
        <v>857</v>
      </c>
      <c r="E851" s="10">
        <v>0</v>
      </c>
      <c r="F851" s="8" t="s">
        <v>280</v>
      </c>
    </row>
    <row r="852" s="2" customFormat="1" ht="35.1" customHeight="1" spans="1:6">
      <c r="A852" s="8">
        <v>850</v>
      </c>
      <c r="B852" s="9" t="s">
        <v>675</v>
      </c>
      <c r="C852" s="8" t="str">
        <f>"202310214011"</f>
        <v>202310214011</v>
      </c>
      <c r="D852" s="8" t="s">
        <v>858</v>
      </c>
      <c r="E852" s="10">
        <v>0</v>
      </c>
      <c r="F852" s="8" t="s">
        <v>280</v>
      </c>
    </row>
    <row r="853" s="2" customFormat="1" ht="35.1" customHeight="1" spans="1:6">
      <c r="A853" s="8">
        <v>851</v>
      </c>
      <c r="B853" s="9" t="s">
        <v>675</v>
      </c>
      <c r="C853" s="8" t="str">
        <f>"202310213916"</f>
        <v>202310213916</v>
      </c>
      <c r="D853" s="8" t="s">
        <v>859</v>
      </c>
      <c r="E853" s="10">
        <v>0</v>
      </c>
      <c r="F853" s="8" t="s">
        <v>280</v>
      </c>
    </row>
    <row r="854" s="2" customFormat="1" ht="35.1" customHeight="1" spans="1:6">
      <c r="A854" s="8">
        <v>852</v>
      </c>
      <c r="B854" s="9" t="s">
        <v>675</v>
      </c>
      <c r="C854" s="8" t="str">
        <f>"202310213810"</f>
        <v>202310213810</v>
      </c>
      <c r="D854" s="8" t="s">
        <v>860</v>
      </c>
      <c r="E854" s="10">
        <v>0</v>
      </c>
      <c r="F854" s="8" t="s">
        <v>280</v>
      </c>
    </row>
    <row r="855" s="2" customFormat="1" ht="35.1" customHeight="1" spans="1:6">
      <c r="A855" s="8">
        <v>853</v>
      </c>
      <c r="B855" s="9" t="s">
        <v>675</v>
      </c>
      <c r="C855" s="8" t="str">
        <f>"202310213804"</f>
        <v>202310213804</v>
      </c>
      <c r="D855" s="8" t="s">
        <v>861</v>
      </c>
      <c r="E855" s="10">
        <v>0</v>
      </c>
      <c r="F855" s="8" t="s">
        <v>280</v>
      </c>
    </row>
    <row r="856" s="2" customFormat="1" ht="35.1" customHeight="1" spans="1:6">
      <c r="A856" s="8">
        <v>854</v>
      </c>
      <c r="B856" s="9" t="s">
        <v>675</v>
      </c>
      <c r="C856" s="8" t="str">
        <f>"202310214401"</f>
        <v>202310214401</v>
      </c>
      <c r="D856" s="8" t="s">
        <v>862</v>
      </c>
      <c r="E856" s="10">
        <v>0</v>
      </c>
      <c r="F856" s="8" t="s">
        <v>280</v>
      </c>
    </row>
    <row r="857" s="2" customFormat="1" ht="35.1" customHeight="1" spans="1:6">
      <c r="A857" s="8">
        <v>855</v>
      </c>
      <c r="B857" s="9" t="s">
        <v>675</v>
      </c>
      <c r="C857" s="8" t="str">
        <f>"202310214518"</f>
        <v>202310214518</v>
      </c>
      <c r="D857" s="8" t="s">
        <v>863</v>
      </c>
      <c r="E857" s="10">
        <v>0</v>
      </c>
      <c r="F857" s="8" t="s">
        <v>280</v>
      </c>
    </row>
    <row r="858" s="2" customFormat="1" ht="35.1" customHeight="1" spans="1:6">
      <c r="A858" s="8">
        <v>856</v>
      </c>
      <c r="B858" s="9" t="s">
        <v>675</v>
      </c>
      <c r="C858" s="8" t="str">
        <f>"202310213626"</f>
        <v>202310213626</v>
      </c>
      <c r="D858" s="8" t="s">
        <v>864</v>
      </c>
      <c r="E858" s="10">
        <v>0</v>
      </c>
      <c r="F858" s="8" t="s">
        <v>280</v>
      </c>
    </row>
    <row r="859" s="2" customFormat="1" ht="35.1" customHeight="1" spans="1:6">
      <c r="A859" s="8">
        <v>857</v>
      </c>
      <c r="B859" s="9" t="s">
        <v>675</v>
      </c>
      <c r="C859" s="8" t="str">
        <f>"202310213716"</f>
        <v>202310213716</v>
      </c>
      <c r="D859" s="8" t="s">
        <v>865</v>
      </c>
      <c r="E859" s="10">
        <v>0</v>
      </c>
      <c r="F859" s="8" t="s">
        <v>280</v>
      </c>
    </row>
    <row r="860" s="2" customFormat="1" ht="35.1" customHeight="1" spans="1:6">
      <c r="A860" s="8">
        <v>858</v>
      </c>
      <c r="B860" s="9" t="s">
        <v>675</v>
      </c>
      <c r="C860" s="8" t="str">
        <f>"202310213707"</f>
        <v>202310213707</v>
      </c>
      <c r="D860" s="8" t="s">
        <v>866</v>
      </c>
      <c r="E860" s="10">
        <v>0</v>
      </c>
      <c r="F860" s="8" t="s">
        <v>280</v>
      </c>
    </row>
    <row r="861" s="2" customFormat="1" ht="35.1" customHeight="1" spans="1:6">
      <c r="A861" s="8">
        <v>859</v>
      </c>
      <c r="B861" s="9" t="s">
        <v>675</v>
      </c>
      <c r="C861" s="8" t="str">
        <f>"202310214223"</f>
        <v>202310214223</v>
      </c>
      <c r="D861" s="8" t="s">
        <v>867</v>
      </c>
      <c r="E861" s="10">
        <v>0</v>
      </c>
      <c r="F861" s="8" t="s">
        <v>280</v>
      </c>
    </row>
    <row r="862" s="2" customFormat="1" ht="35.1" customHeight="1" spans="1:6">
      <c r="A862" s="8">
        <v>860</v>
      </c>
      <c r="B862" s="9" t="s">
        <v>675</v>
      </c>
      <c r="C862" s="8" t="str">
        <f>"202310213812"</f>
        <v>202310213812</v>
      </c>
      <c r="D862" s="8" t="s">
        <v>868</v>
      </c>
      <c r="E862" s="10">
        <v>0</v>
      </c>
      <c r="F862" s="8" t="s">
        <v>280</v>
      </c>
    </row>
    <row r="863" s="2" customFormat="1" ht="35.1" customHeight="1" spans="1:6">
      <c r="A863" s="8">
        <v>861</v>
      </c>
      <c r="B863" s="9" t="s">
        <v>675</v>
      </c>
      <c r="C863" s="8" t="str">
        <f>"202310213829"</f>
        <v>202310213829</v>
      </c>
      <c r="D863" s="8" t="s">
        <v>869</v>
      </c>
      <c r="E863" s="10">
        <v>0</v>
      </c>
      <c r="F863" s="8" t="s">
        <v>280</v>
      </c>
    </row>
    <row r="864" s="2" customFormat="1" ht="35.1" customHeight="1" spans="1:6">
      <c r="A864" s="8">
        <v>862</v>
      </c>
      <c r="B864" s="9" t="s">
        <v>675</v>
      </c>
      <c r="C864" s="8" t="str">
        <f>"202310214225"</f>
        <v>202310214225</v>
      </c>
      <c r="D864" s="8" t="s">
        <v>870</v>
      </c>
      <c r="E864" s="10">
        <v>0</v>
      </c>
      <c r="F864" s="8" t="s">
        <v>280</v>
      </c>
    </row>
    <row r="865" s="2" customFormat="1" ht="35.1" customHeight="1" spans="1:6">
      <c r="A865" s="8">
        <v>863</v>
      </c>
      <c r="B865" s="9" t="s">
        <v>675</v>
      </c>
      <c r="C865" s="8" t="str">
        <f>"202310214606"</f>
        <v>202310214606</v>
      </c>
      <c r="D865" s="8" t="s">
        <v>871</v>
      </c>
      <c r="E865" s="10">
        <v>0</v>
      </c>
      <c r="F865" s="8" t="s">
        <v>280</v>
      </c>
    </row>
    <row r="866" s="2" customFormat="1" ht="35.1" customHeight="1" spans="1:6">
      <c r="A866" s="8">
        <v>864</v>
      </c>
      <c r="B866" s="9" t="s">
        <v>675</v>
      </c>
      <c r="C866" s="8" t="str">
        <f>"202310214229"</f>
        <v>202310214229</v>
      </c>
      <c r="D866" s="8" t="s">
        <v>872</v>
      </c>
      <c r="E866" s="10">
        <v>0</v>
      </c>
      <c r="F866" s="8" t="s">
        <v>280</v>
      </c>
    </row>
    <row r="867" s="2" customFormat="1" ht="35.1" customHeight="1" spans="1:6">
      <c r="A867" s="8">
        <v>865</v>
      </c>
      <c r="B867" s="9" t="s">
        <v>675</v>
      </c>
      <c r="C867" s="8" t="str">
        <f>"202310214014"</f>
        <v>202310214014</v>
      </c>
      <c r="D867" s="8" t="s">
        <v>873</v>
      </c>
      <c r="E867" s="10">
        <v>0</v>
      </c>
      <c r="F867" s="8" t="s">
        <v>280</v>
      </c>
    </row>
    <row r="868" s="2" customFormat="1" ht="35.1" customHeight="1" spans="1:6">
      <c r="A868" s="8">
        <v>866</v>
      </c>
      <c r="B868" s="9" t="s">
        <v>675</v>
      </c>
      <c r="C868" s="8" t="str">
        <f>"202310213917"</f>
        <v>202310213917</v>
      </c>
      <c r="D868" s="8" t="s">
        <v>874</v>
      </c>
      <c r="E868" s="10">
        <v>0</v>
      </c>
      <c r="F868" s="8" t="s">
        <v>280</v>
      </c>
    </row>
    <row r="869" s="2" customFormat="1" ht="35.1" customHeight="1" spans="1:6">
      <c r="A869" s="8">
        <v>867</v>
      </c>
      <c r="B869" s="9" t="s">
        <v>675</v>
      </c>
      <c r="C869" s="8" t="str">
        <f>"202310214320"</f>
        <v>202310214320</v>
      </c>
      <c r="D869" s="8" t="s">
        <v>875</v>
      </c>
      <c r="E869" s="10">
        <v>0</v>
      </c>
      <c r="F869" s="8" t="s">
        <v>280</v>
      </c>
    </row>
    <row r="870" s="2" customFormat="1" ht="35.1" customHeight="1" spans="1:6">
      <c r="A870" s="8">
        <v>868</v>
      </c>
      <c r="B870" s="9" t="s">
        <v>675</v>
      </c>
      <c r="C870" s="8" t="str">
        <f>"202310214514"</f>
        <v>202310214514</v>
      </c>
      <c r="D870" s="8" t="s">
        <v>876</v>
      </c>
      <c r="E870" s="10">
        <v>0</v>
      </c>
      <c r="F870" s="8" t="s">
        <v>280</v>
      </c>
    </row>
    <row r="871" s="2" customFormat="1" ht="35.1" customHeight="1" spans="1:6">
      <c r="A871" s="8">
        <v>869</v>
      </c>
      <c r="B871" s="9" t="s">
        <v>675</v>
      </c>
      <c r="C871" s="8" t="str">
        <f>"202310214508"</f>
        <v>202310214508</v>
      </c>
      <c r="D871" s="8" t="s">
        <v>877</v>
      </c>
      <c r="E871" s="10">
        <v>0</v>
      </c>
      <c r="F871" s="8" t="s">
        <v>280</v>
      </c>
    </row>
    <row r="872" s="2" customFormat="1" ht="35.1" customHeight="1" spans="1:6">
      <c r="A872" s="8">
        <v>870</v>
      </c>
      <c r="B872" s="9" t="s">
        <v>675</v>
      </c>
      <c r="C872" s="8" t="str">
        <f>"202310214602"</f>
        <v>202310214602</v>
      </c>
      <c r="D872" s="8" t="s">
        <v>878</v>
      </c>
      <c r="E872" s="10">
        <v>0</v>
      </c>
      <c r="F872" s="8" t="s">
        <v>280</v>
      </c>
    </row>
    <row r="873" s="2" customFormat="1" ht="35.1" customHeight="1" spans="1:6">
      <c r="A873" s="8">
        <v>871</v>
      </c>
      <c r="B873" s="9" t="s">
        <v>675</v>
      </c>
      <c r="C873" s="8" t="str">
        <f>"202310214624"</f>
        <v>202310214624</v>
      </c>
      <c r="D873" s="8" t="s">
        <v>879</v>
      </c>
      <c r="E873" s="10">
        <v>0</v>
      </c>
      <c r="F873" s="8" t="s">
        <v>280</v>
      </c>
    </row>
    <row r="874" s="2" customFormat="1" ht="35.1" customHeight="1" spans="1:6">
      <c r="A874" s="8">
        <v>872</v>
      </c>
      <c r="B874" s="9" t="s">
        <v>675</v>
      </c>
      <c r="C874" s="8" t="str">
        <f>"202310214704"</f>
        <v>202310214704</v>
      </c>
      <c r="D874" s="8" t="s">
        <v>880</v>
      </c>
      <c r="E874" s="10">
        <v>0</v>
      </c>
      <c r="F874" s="8" t="s">
        <v>280</v>
      </c>
    </row>
    <row r="875" s="2" customFormat="1" ht="35.1" customHeight="1" spans="1:6">
      <c r="A875" s="8">
        <v>873</v>
      </c>
      <c r="B875" s="9" t="s">
        <v>675</v>
      </c>
      <c r="C875" s="8" t="str">
        <f>"202310213820"</f>
        <v>202310213820</v>
      </c>
      <c r="D875" s="8" t="s">
        <v>881</v>
      </c>
      <c r="E875" s="10">
        <v>0</v>
      </c>
      <c r="F875" s="8" t="s">
        <v>280</v>
      </c>
    </row>
    <row r="876" s="2" customFormat="1" ht="35.1" customHeight="1" spans="1:6">
      <c r="A876" s="8">
        <v>874</v>
      </c>
      <c r="B876" s="9" t="s">
        <v>675</v>
      </c>
      <c r="C876" s="8" t="str">
        <f>"202310213803"</f>
        <v>202310213803</v>
      </c>
      <c r="D876" s="8" t="s">
        <v>882</v>
      </c>
      <c r="E876" s="10">
        <v>0</v>
      </c>
      <c r="F876" s="8" t="s">
        <v>280</v>
      </c>
    </row>
    <row r="877" s="2" customFormat="1" ht="35.1" customHeight="1" spans="1:6">
      <c r="A877" s="8">
        <v>875</v>
      </c>
      <c r="B877" s="9" t="s">
        <v>675</v>
      </c>
      <c r="C877" s="8" t="str">
        <f>"202310214105"</f>
        <v>202310214105</v>
      </c>
      <c r="D877" s="8" t="s">
        <v>883</v>
      </c>
      <c r="E877" s="10">
        <v>0</v>
      </c>
      <c r="F877" s="8" t="s">
        <v>280</v>
      </c>
    </row>
    <row r="878" s="2" customFormat="1" ht="35.1" customHeight="1" spans="1:6">
      <c r="A878" s="8">
        <v>876</v>
      </c>
      <c r="B878" s="9" t="s">
        <v>675</v>
      </c>
      <c r="C878" s="8" t="str">
        <f>"202310213806"</f>
        <v>202310213806</v>
      </c>
      <c r="D878" s="8" t="s">
        <v>884</v>
      </c>
      <c r="E878" s="10">
        <v>0</v>
      </c>
      <c r="F878" s="8" t="s">
        <v>280</v>
      </c>
    </row>
    <row r="879" s="2" customFormat="1" ht="35.1" customHeight="1" spans="1:6">
      <c r="A879" s="8">
        <v>877</v>
      </c>
      <c r="B879" s="9" t="s">
        <v>675</v>
      </c>
      <c r="C879" s="8" t="str">
        <f>"202310213828"</f>
        <v>202310213828</v>
      </c>
      <c r="D879" s="8" t="s">
        <v>885</v>
      </c>
      <c r="E879" s="10">
        <v>0</v>
      </c>
      <c r="F879" s="8" t="s">
        <v>280</v>
      </c>
    </row>
    <row r="880" s="2" customFormat="1" ht="35.1" customHeight="1" spans="1:6">
      <c r="A880" s="8">
        <v>878</v>
      </c>
      <c r="B880" s="9" t="s">
        <v>675</v>
      </c>
      <c r="C880" s="8" t="str">
        <f>"202310214226"</f>
        <v>202310214226</v>
      </c>
      <c r="D880" s="8" t="s">
        <v>886</v>
      </c>
      <c r="E880" s="10">
        <v>0</v>
      </c>
      <c r="F880" s="8" t="s">
        <v>280</v>
      </c>
    </row>
    <row r="881" s="2" customFormat="1" ht="35.1" customHeight="1" spans="1:6">
      <c r="A881" s="8">
        <v>879</v>
      </c>
      <c r="B881" s="9" t="s">
        <v>675</v>
      </c>
      <c r="C881" s="8" t="str">
        <f>"202310213630"</f>
        <v>202310213630</v>
      </c>
      <c r="D881" s="8" t="s">
        <v>887</v>
      </c>
      <c r="E881" s="10">
        <v>0</v>
      </c>
      <c r="F881" s="8" t="s">
        <v>280</v>
      </c>
    </row>
    <row r="882" s="2" customFormat="1" ht="35.1" customHeight="1" spans="1:6">
      <c r="A882" s="8">
        <v>880</v>
      </c>
      <c r="B882" s="9" t="s">
        <v>675</v>
      </c>
      <c r="C882" s="8" t="str">
        <f>"202310213930"</f>
        <v>202310213930</v>
      </c>
      <c r="D882" s="8" t="s">
        <v>888</v>
      </c>
      <c r="E882" s="10">
        <v>0</v>
      </c>
      <c r="F882" s="8" t="s">
        <v>280</v>
      </c>
    </row>
    <row r="883" s="2" customFormat="1" ht="35.1" customHeight="1" spans="1:6">
      <c r="A883" s="8">
        <v>881</v>
      </c>
      <c r="B883" s="9" t="s">
        <v>675</v>
      </c>
      <c r="C883" s="8" t="str">
        <f>"202310213706"</f>
        <v>202310213706</v>
      </c>
      <c r="D883" s="8" t="s">
        <v>889</v>
      </c>
      <c r="E883" s="10">
        <v>0</v>
      </c>
      <c r="F883" s="8" t="s">
        <v>280</v>
      </c>
    </row>
    <row r="884" s="2" customFormat="1" ht="35.1" customHeight="1" spans="1:6">
      <c r="A884" s="8">
        <v>882</v>
      </c>
      <c r="B884" s="9" t="s">
        <v>675</v>
      </c>
      <c r="C884" s="8" t="str">
        <f>"202310213823"</f>
        <v>202310213823</v>
      </c>
      <c r="D884" s="8" t="s">
        <v>890</v>
      </c>
      <c r="E884" s="10">
        <v>0</v>
      </c>
      <c r="F884" s="8" t="s">
        <v>280</v>
      </c>
    </row>
    <row r="885" s="2" customFormat="1" ht="35.1" customHeight="1" spans="1:6">
      <c r="A885" s="8">
        <v>883</v>
      </c>
      <c r="B885" s="9" t="s">
        <v>675</v>
      </c>
      <c r="C885" s="8" t="str">
        <f>"202310214516"</f>
        <v>202310214516</v>
      </c>
      <c r="D885" s="8" t="s">
        <v>891</v>
      </c>
      <c r="E885" s="10">
        <v>0</v>
      </c>
      <c r="F885" s="8" t="s">
        <v>280</v>
      </c>
    </row>
    <row r="886" s="2" customFormat="1" ht="35.1" customHeight="1" spans="1:6">
      <c r="A886" s="8">
        <v>884</v>
      </c>
      <c r="B886" s="9" t="s">
        <v>675</v>
      </c>
      <c r="C886" s="8" t="str">
        <f>"202310214217"</f>
        <v>202310214217</v>
      </c>
      <c r="D886" s="8" t="s">
        <v>892</v>
      </c>
      <c r="E886" s="10">
        <v>0</v>
      </c>
      <c r="F886" s="8" t="s">
        <v>280</v>
      </c>
    </row>
    <row r="887" s="2" customFormat="1" ht="35.1" customHeight="1" spans="1:6">
      <c r="A887" s="8">
        <v>885</v>
      </c>
      <c r="B887" s="9" t="s">
        <v>675</v>
      </c>
      <c r="C887" s="8" t="str">
        <f>"202310213904"</f>
        <v>202310213904</v>
      </c>
      <c r="D887" s="8" t="s">
        <v>893</v>
      </c>
      <c r="E887" s="10">
        <v>0</v>
      </c>
      <c r="F887" s="8" t="s">
        <v>280</v>
      </c>
    </row>
    <row r="888" s="2" customFormat="1" ht="35.1" customHeight="1" spans="1:6">
      <c r="A888" s="8">
        <v>886</v>
      </c>
      <c r="B888" s="9" t="s">
        <v>675</v>
      </c>
      <c r="C888" s="8" t="str">
        <f>"202310214625"</f>
        <v>202310214625</v>
      </c>
      <c r="D888" s="8" t="s">
        <v>894</v>
      </c>
      <c r="E888" s="10">
        <v>0</v>
      </c>
      <c r="F888" s="8" t="s">
        <v>280</v>
      </c>
    </row>
    <row r="889" s="2" customFormat="1" ht="35.1" customHeight="1" spans="1:6">
      <c r="A889" s="8">
        <v>887</v>
      </c>
      <c r="B889" s="9" t="s">
        <v>675</v>
      </c>
      <c r="C889" s="8" t="str">
        <f>"202310214719"</f>
        <v>202310214719</v>
      </c>
      <c r="D889" s="8" t="s">
        <v>895</v>
      </c>
      <c r="E889" s="10">
        <v>0</v>
      </c>
      <c r="F889" s="8" t="s">
        <v>280</v>
      </c>
    </row>
    <row r="890" s="2" customFormat="1" ht="35.1" customHeight="1" spans="1:6">
      <c r="A890" s="8">
        <v>888</v>
      </c>
      <c r="B890" s="9" t="s">
        <v>675</v>
      </c>
      <c r="C890" s="8" t="str">
        <f>"202310214711"</f>
        <v>202310214711</v>
      </c>
      <c r="D890" s="8" t="s">
        <v>896</v>
      </c>
      <c r="E890" s="10">
        <v>0</v>
      </c>
      <c r="F890" s="8" t="s">
        <v>280</v>
      </c>
    </row>
    <row r="891" s="2" customFormat="1" ht="35.1" customHeight="1" spans="1:6">
      <c r="A891" s="8">
        <v>889</v>
      </c>
      <c r="B891" s="9" t="s">
        <v>675</v>
      </c>
      <c r="C891" s="8" t="str">
        <f>"202310213908"</f>
        <v>202310213908</v>
      </c>
      <c r="D891" s="8" t="s">
        <v>897</v>
      </c>
      <c r="E891" s="10">
        <v>0</v>
      </c>
      <c r="F891" s="8" t="s">
        <v>280</v>
      </c>
    </row>
    <row r="892" s="2" customFormat="1" ht="35.1" customHeight="1" spans="1:6">
      <c r="A892" s="8">
        <v>890</v>
      </c>
      <c r="B892" s="9" t="s">
        <v>675</v>
      </c>
      <c r="C892" s="8" t="str">
        <f>"202310213817"</f>
        <v>202310213817</v>
      </c>
      <c r="D892" s="8" t="s">
        <v>898</v>
      </c>
      <c r="E892" s="10">
        <v>0</v>
      </c>
      <c r="F892" s="8" t="s">
        <v>280</v>
      </c>
    </row>
    <row r="893" s="2" customFormat="1" ht="35.1" customHeight="1" spans="1:6">
      <c r="A893" s="8">
        <v>891</v>
      </c>
      <c r="B893" s="9" t="s">
        <v>675</v>
      </c>
      <c r="C893" s="8" t="str">
        <f>"202310213915"</f>
        <v>202310213915</v>
      </c>
      <c r="D893" s="8" t="s">
        <v>899</v>
      </c>
      <c r="E893" s="10">
        <v>0</v>
      </c>
      <c r="F893" s="8" t="s">
        <v>280</v>
      </c>
    </row>
    <row r="894" s="2" customFormat="1" ht="35.1" customHeight="1" spans="1:6">
      <c r="A894" s="8">
        <v>892</v>
      </c>
      <c r="B894" s="9" t="s">
        <v>675</v>
      </c>
      <c r="C894" s="8" t="str">
        <f>"202310214408"</f>
        <v>202310214408</v>
      </c>
      <c r="D894" s="8" t="s">
        <v>478</v>
      </c>
      <c r="E894" s="10">
        <v>0</v>
      </c>
      <c r="F894" s="8" t="s">
        <v>280</v>
      </c>
    </row>
    <row r="895" s="2" customFormat="1" ht="35.1" customHeight="1" spans="1:6">
      <c r="A895" s="8">
        <v>893</v>
      </c>
      <c r="B895" s="9" t="s">
        <v>675</v>
      </c>
      <c r="C895" s="8" t="str">
        <f>"202310214325"</f>
        <v>202310214325</v>
      </c>
      <c r="D895" s="8" t="s">
        <v>900</v>
      </c>
      <c r="E895" s="10">
        <v>0</v>
      </c>
      <c r="F895" s="8" t="s">
        <v>280</v>
      </c>
    </row>
    <row r="896" s="2" customFormat="1" ht="35.1" customHeight="1" spans="1:6">
      <c r="A896" s="8">
        <v>894</v>
      </c>
      <c r="B896" s="9" t="s">
        <v>675</v>
      </c>
      <c r="C896" s="8" t="str">
        <f>"202310214416"</f>
        <v>202310214416</v>
      </c>
      <c r="D896" s="8" t="s">
        <v>901</v>
      </c>
      <c r="E896" s="10">
        <v>0</v>
      </c>
      <c r="F896" s="8" t="s">
        <v>280</v>
      </c>
    </row>
    <row r="897" s="2" customFormat="1" ht="35.1" customHeight="1" spans="1:6">
      <c r="A897" s="8">
        <v>895</v>
      </c>
      <c r="B897" s="9" t="s">
        <v>675</v>
      </c>
      <c r="C897" s="8" t="str">
        <f>"202310214425"</f>
        <v>202310214425</v>
      </c>
      <c r="D897" s="8" t="s">
        <v>902</v>
      </c>
      <c r="E897" s="10">
        <v>0</v>
      </c>
      <c r="F897" s="8" t="s">
        <v>280</v>
      </c>
    </row>
    <row r="898" s="2" customFormat="1" ht="35.1" customHeight="1" spans="1:6">
      <c r="A898" s="8">
        <v>896</v>
      </c>
      <c r="B898" s="9" t="s">
        <v>675</v>
      </c>
      <c r="C898" s="8" t="str">
        <f>"202310213808"</f>
        <v>202310213808</v>
      </c>
      <c r="D898" s="8" t="s">
        <v>903</v>
      </c>
      <c r="E898" s="10">
        <v>0</v>
      </c>
      <c r="F898" s="8" t="s">
        <v>280</v>
      </c>
    </row>
    <row r="899" s="2" customFormat="1" ht="35.1" customHeight="1" spans="1:6">
      <c r="A899" s="8">
        <v>897</v>
      </c>
      <c r="B899" s="9" t="s">
        <v>675</v>
      </c>
      <c r="C899" s="8" t="str">
        <f>"202310214020"</f>
        <v>202310214020</v>
      </c>
      <c r="D899" s="8" t="s">
        <v>904</v>
      </c>
      <c r="E899" s="10">
        <v>0</v>
      </c>
      <c r="F899" s="8" t="s">
        <v>280</v>
      </c>
    </row>
    <row r="900" s="2" customFormat="1" ht="35.1" customHeight="1" spans="1:6">
      <c r="A900" s="8">
        <v>898</v>
      </c>
      <c r="B900" s="9" t="s">
        <v>675</v>
      </c>
      <c r="C900" s="8" t="str">
        <f>"202310213609"</f>
        <v>202310213609</v>
      </c>
      <c r="D900" s="8" t="s">
        <v>905</v>
      </c>
      <c r="E900" s="10">
        <v>0</v>
      </c>
      <c r="F900" s="8" t="s">
        <v>280</v>
      </c>
    </row>
    <row r="901" s="2" customFormat="1" ht="35.1" customHeight="1" spans="1:6">
      <c r="A901" s="8">
        <v>899</v>
      </c>
      <c r="B901" s="9" t="s">
        <v>675</v>
      </c>
      <c r="C901" s="8" t="str">
        <f>"202310213902"</f>
        <v>202310213902</v>
      </c>
      <c r="D901" s="8" t="s">
        <v>906</v>
      </c>
      <c r="E901" s="10">
        <v>0</v>
      </c>
      <c r="F901" s="8" t="s">
        <v>280</v>
      </c>
    </row>
    <row r="902" s="2" customFormat="1" ht="35.1" customHeight="1" spans="1:6">
      <c r="A902" s="8">
        <v>900</v>
      </c>
      <c r="B902" s="9" t="s">
        <v>675</v>
      </c>
      <c r="C902" s="8" t="str">
        <f>"202310214616"</f>
        <v>202310214616</v>
      </c>
      <c r="D902" s="8" t="s">
        <v>907</v>
      </c>
      <c r="E902" s="10">
        <v>0</v>
      </c>
      <c r="F902" s="8" t="s">
        <v>280</v>
      </c>
    </row>
    <row r="903" s="2" customFormat="1" ht="35.1" customHeight="1" spans="1:6">
      <c r="A903" s="8">
        <v>901</v>
      </c>
      <c r="B903" s="9" t="s">
        <v>675</v>
      </c>
      <c r="C903" s="8" t="str">
        <f>"202310214211"</f>
        <v>202310214211</v>
      </c>
      <c r="D903" s="8" t="s">
        <v>908</v>
      </c>
      <c r="E903" s="10">
        <v>0</v>
      </c>
      <c r="F903" s="8" t="s">
        <v>280</v>
      </c>
    </row>
    <row r="904" s="2" customFormat="1" ht="35.1" customHeight="1" spans="1:6">
      <c r="A904" s="8">
        <v>902</v>
      </c>
      <c r="B904" s="9" t="s">
        <v>675</v>
      </c>
      <c r="C904" s="8" t="str">
        <f>"202310214305"</f>
        <v>202310214305</v>
      </c>
      <c r="D904" s="8" t="s">
        <v>909</v>
      </c>
      <c r="E904" s="10">
        <v>0</v>
      </c>
      <c r="F904" s="8" t="s">
        <v>280</v>
      </c>
    </row>
    <row r="905" s="2" customFormat="1" ht="35.1" customHeight="1" spans="1:6">
      <c r="A905" s="8">
        <v>903</v>
      </c>
      <c r="B905" s="9" t="s">
        <v>675</v>
      </c>
      <c r="C905" s="8" t="str">
        <f>"202310214614"</f>
        <v>202310214614</v>
      </c>
      <c r="D905" s="8" t="s">
        <v>910</v>
      </c>
      <c r="E905" s="10">
        <v>0</v>
      </c>
      <c r="F905" s="8" t="s">
        <v>280</v>
      </c>
    </row>
    <row r="906" s="2" customFormat="1" ht="35.1" customHeight="1" spans="1:6">
      <c r="A906" s="8">
        <v>904</v>
      </c>
      <c r="B906" s="9" t="s">
        <v>675</v>
      </c>
      <c r="C906" s="8" t="str">
        <f>"202310214328"</f>
        <v>202310214328</v>
      </c>
      <c r="D906" s="8" t="s">
        <v>911</v>
      </c>
      <c r="E906" s="10">
        <v>0</v>
      </c>
      <c r="F906" s="8" t="s">
        <v>280</v>
      </c>
    </row>
    <row r="907" s="2" customFormat="1" ht="35.1" customHeight="1" spans="1:6">
      <c r="A907" s="8">
        <v>905</v>
      </c>
      <c r="B907" s="9" t="s">
        <v>675</v>
      </c>
      <c r="C907" s="8" t="str">
        <f>"202310213629"</f>
        <v>202310213629</v>
      </c>
      <c r="D907" s="8" t="s">
        <v>912</v>
      </c>
      <c r="E907" s="10">
        <v>0</v>
      </c>
      <c r="F907" s="8" t="s">
        <v>280</v>
      </c>
    </row>
    <row r="908" s="2" customFormat="1" ht="35.1" customHeight="1" spans="1:6">
      <c r="A908" s="8">
        <v>906</v>
      </c>
      <c r="B908" s="9" t="s">
        <v>675</v>
      </c>
      <c r="C908" s="8" t="str">
        <f>"202310214523"</f>
        <v>202310214523</v>
      </c>
      <c r="D908" s="8" t="s">
        <v>913</v>
      </c>
      <c r="E908" s="10">
        <v>0</v>
      </c>
      <c r="F908" s="8" t="s">
        <v>280</v>
      </c>
    </row>
    <row r="909" s="2" customFormat="1" ht="35.1" customHeight="1" spans="1:6">
      <c r="A909" s="8">
        <v>907</v>
      </c>
      <c r="B909" s="9" t="s">
        <v>675</v>
      </c>
      <c r="C909" s="8" t="str">
        <f>"202310214207"</f>
        <v>202310214207</v>
      </c>
      <c r="D909" s="8" t="s">
        <v>914</v>
      </c>
      <c r="E909" s="10">
        <v>0</v>
      </c>
      <c r="F909" s="8" t="s">
        <v>280</v>
      </c>
    </row>
    <row r="910" s="2" customFormat="1" ht="35.1" customHeight="1" spans="1:6">
      <c r="A910" s="8">
        <v>908</v>
      </c>
      <c r="B910" s="9" t="s">
        <v>675</v>
      </c>
      <c r="C910" s="8" t="str">
        <f>"202310214026"</f>
        <v>202310214026</v>
      </c>
      <c r="D910" s="8" t="s">
        <v>915</v>
      </c>
      <c r="E910" s="10">
        <v>0</v>
      </c>
      <c r="F910" s="8" t="s">
        <v>280</v>
      </c>
    </row>
    <row r="911" s="2" customFormat="1" ht="35.1" customHeight="1" spans="1:6">
      <c r="A911" s="8">
        <v>909</v>
      </c>
      <c r="B911" s="9" t="s">
        <v>675</v>
      </c>
      <c r="C911" s="8" t="str">
        <f>"202310214204"</f>
        <v>202310214204</v>
      </c>
      <c r="D911" s="8" t="s">
        <v>916</v>
      </c>
      <c r="E911" s="10">
        <v>0</v>
      </c>
      <c r="F911" s="8" t="s">
        <v>280</v>
      </c>
    </row>
    <row r="912" s="2" customFormat="1" ht="35.1" customHeight="1" spans="1:6">
      <c r="A912" s="8">
        <v>910</v>
      </c>
      <c r="B912" s="9" t="s">
        <v>675</v>
      </c>
      <c r="C912" s="8" t="str">
        <f>"202310213924"</f>
        <v>202310213924</v>
      </c>
      <c r="D912" s="8" t="s">
        <v>917</v>
      </c>
      <c r="E912" s="10">
        <v>0</v>
      </c>
      <c r="F912" s="8" t="s">
        <v>280</v>
      </c>
    </row>
    <row r="913" s="2" customFormat="1" ht="35.1" customHeight="1" spans="1:6">
      <c r="A913" s="8">
        <v>911</v>
      </c>
      <c r="B913" s="9" t="s">
        <v>675</v>
      </c>
      <c r="C913" s="8" t="str">
        <f>"202310213814"</f>
        <v>202310213814</v>
      </c>
      <c r="D913" s="8" t="s">
        <v>918</v>
      </c>
      <c r="E913" s="10">
        <v>0</v>
      </c>
      <c r="F913" s="8" t="s">
        <v>280</v>
      </c>
    </row>
    <row r="914" s="2" customFormat="1" ht="35.1" customHeight="1" spans="1:6">
      <c r="A914" s="8">
        <v>912</v>
      </c>
      <c r="B914" s="9" t="s">
        <v>675</v>
      </c>
      <c r="C914" s="8" t="str">
        <f>"202310213815"</f>
        <v>202310213815</v>
      </c>
      <c r="D914" s="8" t="s">
        <v>919</v>
      </c>
      <c r="E914" s="10">
        <v>0</v>
      </c>
      <c r="F914" s="8" t="s">
        <v>280</v>
      </c>
    </row>
    <row r="915" s="2" customFormat="1" ht="35.1" customHeight="1" spans="1:6">
      <c r="A915" s="8">
        <v>913</v>
      </c>
      <c r="B915" s="9" t="s">
        <v>675</v>
      </c>
      <c r="C915" s="8" t="str">
        <f>"202310214411"</f>
        <v>202310214411</v>
      </c>
      <c r="D915" s="8" t="s">
        <v>920</v>
      </c>
      <c r="E915" s="10">
        <v>0</v>
      </c>
      <c r="F915" s="8" t="s">
        <v>280</v>
      </c>
    </row>
    <row r="916" s="2" customFormat="1" ht="35.1" customHeight="1" spans="1:6">
      <c r="A916" s="8">
        <v>914</v>
      </c>
      <c r="B916" s="9" t="s">
        <v>675</v>
      </c>
      <c r="C916" s="8" t="str">
        <f>"202310214406"</f>
        <v>202310214406</v>
      </c>
      <c r="D916" s="8" t="s">
        <v>921</v>
      </c>
      <c r="E916" s="10">
        <v>0</v>
      </c>
      <c r="F916" s="8" t="s">
        <v>280</v>
      </c>
    </row>
    <row r="917" s="2" customFormat="1" ht="35.1" customHeight="1" spans="1:6">
      <c r="A917" s="8">
        <v>915</v>
      </c>
      <c r="B917" s="9" t="s">
        <v>675</v>
      </c>
      <c r="C917" s="8" t="str">
        <f>"202310214426"</f>
        <v>202310214426</v>
      </c>
      <c r="D917" s="8" t="s">
        <v>922</v>
      </c>
      <c r="E917" s="10">
        <v>0</v>
      </c>
      <c r="F917" s="8" t="s">
        <v>280</v>
      </c>
    </row>
    <row r="918" s="2" customFormat="1" ht="35.1" customHeight="1" spans="1:6">
      <c r="A918" s="8">
        <v>916</v>
      </c>
      <c r="B918" s="9" t="s">
        <v>675</v>
      </c>
      <c r="C918" s="8" t="str">
        <f>"202310214112"</f>
        <v>202310214112</v>
      </c>
      <c r="D918" s="8" t="s">
        <v>923</v>
      </c>
      <c r="E918" s="10">
        <v>0</v>
      </c>
      <c r="F918" s="8" t="s">
        <v>280</v>
      </c>
    </row>
    <row r="919" s="2" customFormat="1" ht="35.1" customHeight="1" spans="1:6">
      <c r="A919" s="8">
        <v>917</v>
      </c>
      <c r="B919" s="9" t="s">
        <v>675</v>
      </c>
      <c r="C919" s="8" t="str">
        <f>"202310213708"</f>
        <v>202310213708</v>
      </c>
      <c r="D919" s="8" t="s">
        <v>924</v>
      </c>
      <c r="E919" s="10">
        <v>0</v>
      </c>
      <c r="F919" s="8" t="s">
        <v>280</v>
      </c>
    </row>
    <row r="920" s="2" customFormat="1" ht="35.1" customHeight="1" spans="1:6">
      <c r="A920" s="8">
        <v>918</v>
      </c>
      <c r="B920" s="9" t="s">
        <v>675</v>
      </c>
      <c r="C920" s="8" t="str">
        <f>"202310214327"</f>
        <v>202310214327</v>
      </c>
      <c r="D920" s="8" t="s">
        <v>925</v>
      </c>
      <c r="E920" s="10">
        <v>0</v>
      </c>
      <c r="F920" s="8" t="s">
        <v>280</v>
      </c>
    </row>
    <row r="921" s="2" customFormat="1" ht="35.1" customHeight="1" spans="1:6">
      <c r="A921" s="8">
        <v>919</v>
      </c>
      <c r="B921" s="9" t="s">
        <v>675</v>
      </c>
      <c r="C921" s="8" t="str">
        <f>"202310214714"</f>
        <v>202310214714</v>
      </c>
      <c r="D921" s="8" t="s">
        <v>926</v>
      </c>
      <c r="E921" s="10">
        <v>0</v>
      </c>
      <c r="F921" s="8" t="s">
        <v>280</v>
      </c>
    </row>
    <row r="922" s="2" customFormat="1" ht="35.1" customHeight="1" spans="1:6">
      <c r="A922" s="8">
        <v>920</v>
      </c>
      <c r="B922" s="9" t="s">
        <v>675</v>
      </c>
      <c r="C922" s="8" t="str">
        <f>"202310214103"</f>
        <v>202310214103</v>
      </c>
      <c r="D922" s="8" t="s">
        <v>927</v>
      </c>
      <c r="E922" s="10">
        <v>0</v>
      </c>
      <c r="F922" s="8" t="s">
        <v>280</v>
      </c>
    </row>
    <row r="923" s="2" customFormat="1" ht="35.1" customHeight="1" spans="1:6">
      <c r="A923" s="8">
        <v>921</v>
      </c>
      <c r="B923" s="9" t="s">
        <v>675</v>
      </c>
      <c r="C923" s="8" t="str">
        <f>"202310214407"</f>
        <v>202310214407</v>
      </c>
      <c r="D923" s="8" t="s">
        <v>928</v>
      </c>
      <c r="E923" s="10">
        <v>0</v>
      </c>
      <c r="F923" s="8" t="s">
        <v>280</v>
      </c>
    </row>
    <row r="924" s="2" customFormat="1" ht="35.1" customHeight="1" spans="1:6">
      <c r="A924" s="8">
        <v>922</v>
      </c>
      <c r="B924" s="9" t="s">
        <v>675</v>
      </c>
      <c r="C924" s="8" t="str">
        <f>"202310214309"</f>
        <v>202310214309</v>
      </c>
      <c r="D924" s="8" t="s">
        <v>929</v>
      </c>
      <c r="E924" s="10">
        <v>0</v>
      </c>
      <c r="F924" s="8" t="s">
        <v>280</v>
      </c>
    </row>
    <row r="925" s="2" customFormat="1" ht="35.1" customHeight="1" spans="1:6">
      <c r="A925" s="8">
        <v>923</v>
      </c>
      <c r="B925" s="9" t="s">
        <v>675</v>
      </c>
      <c r="C925" s="8" t="str">
        <f>"202310213724"</f>
        <v>202310213724</v>
      </c>
      <c r="D925" s="8" t="s">
        <v>930</v>
      </c>
      <c r="E925" s="10">
        <v>0</v>
      </c>
      <c r="F925" s="8" t="s">
        <v>280</v>
      </c>
    </row>
    <row r="926" s="2" customFormat="1" ht="35.1" customHeight="1" spans="1:6">
      <c r="A926" s="8">
        <v>924</v>
      </c>
      <c r="B926" s="9" t="s">
        <v>675</v>
      </c>
      <c r="C926" s="8" t="str">
        <f>"202310214114"</f>
        <v>202310214114</v>
      </c>
      <c r="D926" s="8" t="s">
        <v>931</v>
      </c>
      <c r="E926" s="10">
        <v>0</v>
      </c>
      <c r="F926" s="8" t="s">
        <v>280</v>
      </c>
    </row>
    <row r="927" s="2" customFormat="1" ht="35.1" customHeight="1" spans="1:6">
      <c r="A927" s="8">
        <v>925</v>
      </c>
      <c r="B927" s="9" t="s">
        <v>675</v>
      </c>
      <c r="C927" s="8" t="str">
        <f>"202310213727"</f>
        <v>202310213727</v>
      </c>
      <c r="D927" s="8" t="s">
        <v>932</v>
      </c>
      <c r="E927" s="10">
        <v>0</v>
      </c>
      <c r="F927" s="8" t="s">
        <v>280</v>
      </c>
    </row>
    <row r="928" s="2" customFormat="1" ht="35.1" customHeight="1" spans="1:6">
      <c r="A928" s="8">
        <v>926</v>
      </c>
      <c r="B928" s="9" t="s">
        <v>675</v>
      </c>
      <c r="C928" s="8" t="str">
        <f>"202310214126"</f>
        <v>202310214126</v>
      </c>
      <c r="D928" s="8" t="s">
        <v>933</v>
      </c>
      <c r="E928" s="10">
        <v>0</v>
      </c>
      <c r="F928" s="8" t="s">
        <v>280</v>
      </c>
    </row>
    <row r="929" s="2" customFormat="1" ht="35.1" customHeight="1" spans="1:6">
      <c r="A929" s="8">
        <v>927</v>
      </c>
      <c r="B929" s="9" t="s">
        <v>675</v>
      </c>
      <c r="C929" s="8" t="str">
        <f>"202310213725"</f>
        <v>202310213725</v>
      </c>
      <c r="D929" s="8" t="s">
        <v>934</v>
      </c>
      <c r="E929" s="10">
        <v>0</v>
      </c>
      <c r="F929" s="8" t="s">
        <v>280</v>
      </c>
    </row>
    <row r="930" s="2" customFormat="1" ht="35.1" customHeight="1" spans="1:6">
      <c r="A930" s="8">
        <v>928</v>
      </c>
      <c r="B930" s="9" t="s">
        <v>675</v>
      </c>
      <c r="C930" s="8" t="str">
        <f>"202310214312"</f>
        <v>202310214312</v>
      </c>
      <c r="D930" s="8" t="s">
        <v>935</v>
      </c>
      <c r="E930" s="10">
        <v>0</v>
      </c>
      <c r="F930" s="8" t="s">
        <v>280</v>
      </c>
    </row>
    <row r="931" s="2" customFormat="1" ht="35.1" customHeight="1" spans="1:6">
      <c r="A931" s="8">
        <v>929</v>
      </c>
      <c r="B931" s="9" t="s">
        <v>675</v>
      </c>
      <c r="C931" s="8" t="str">
        <f>"202310213805"</f>
        <v>202310213805</v>
      </c>
      <c r="D931" s="8" t="s">
        <v>936</v>
      </c>
      <c r="E931" s="10">
        <v>0</v>
      </c>
      <c r="F931" s="8" t="s">
        <v>280</v>
      </c>
    </row>
    <row r="932" s="2" customFormat="1" ht="35.1" customHeight="1" spans="1:6">
      <c r="A932" s="8">
        <v>930</v>
      </c>
      <c r="B932" s="9" t="s">
        <v>675</v>
      </c>
      <c r="C932" s="8" t="str">
        <f>"202310213821"</f>
        <v>202310213821</v>
      </c>
      <c r="D932" s="8" t="s">
        <v>937</v>
      </c>
      <c r="E932" s="10">
        <v>0</v>
      </c>
      <c r="F932" s="8" t="s">
        <v>280</v>
      </c>
    </row>
    <row r="933" s="2" customFormat="1" ht="35.1" customHeight="1" spans="1:6">
      <c r="A933" s="8">
        <v>931</v>
      </c>
      <c r="B933" s="9" t="s">
        <v>675</v>
      </c>
      <c r="C933" s="8" t="str">
        <f>"202310213811"</f>
        <v>202310213811</v>
      </c>
      <c r="D933" s="8" t="s">
        <v>938</v>
      </c>
      <c r="E933" s="10">
        <v>0</v>
      </c>
      <c r="F933" s="8" t="s">
        <v>280</v>
      </c>
    </row>
    <row r="934" s="2" customFormat="1" ht="35.1" customHeight="1" spans="1:6">
      <c r="A934" s="8">
        <v>932</v>
      </c>
      <c r="B934" s="9" t="s">
        <v>675</v>
      </c>
      <c r="C934" s="8" t="str">
        <f>"202310214009"</f>
        <v>202310214009</v>
      </c>
      <c r="D934" s="8" t="s">
        <v>939</v>
      </c>
      <c r="E934" s="10">
        <v>0</v>
      </c>
      <c r="F934" s="8" t="s">
        <v>280</v>
      </c>
    </row>
    <row r="935" s="2" customFormat="1" ht="35.1" customHeight="1" spans="1:6">
      <c r="A935" s="8">
        <v>933</v>
      </c>
      <c r="B935" s="9" t="s">
        <v>675</v>
      </c>
      <c r="C935" s="8" t="str">
        <f>"202310213614"</f>
        <v>202310213614</v>
      </c>
      <c r="D935" s="8" t="s">
        <v>940</v>
      </c>
      <c r="E935" s="10">
        <v>0</v>
      </c>
      <c r="F935" s="8" t="s">
        <v>280</v>
      </c>
    </row>
    <row r="936" s="2" customFormat="1" ht="35.1" customHeight="1" spans="1:6">
      <c r="A936" s="8">
        <v>934</v>
      </c>
      <c r="B936" s="9" t="s">
        <v>675</v>
      </c>
      <c r="C936" s="8" t="str">
        <f>"202310213612"</f>
        <v>202310213612</v>
      </c>
      <c r="D936" s="8" t="s">
        <v>941</v>
      </c>
      <c r="E936" s="10">
        <v>0</v>
      </c>
      <c r="F936" s="8" t="s">
        <v>280</v>
      </c>
    </row>
    <row r="937" s="2" customFormat="1" ht="35.1" customHeight="1" spans="1:6">
      <c r="A937" s="8">
        <v>935</v>
      </c>
      <c r="B937" s="9" t="s">
        <v>675</v>
      </c>
      <c r="C937" s="8" t="str">
        <f>"202310214507"</f>
        <v>202310214507</v>
      </c>
      <c r="D937" s="8" t="s">
        <v>942</v>
      </c>
      <c r="E937" s="10">
        <v>0</v>
      </c>
      <c r="F937" s="8" t="s">
        <v>280</v>
      </c>
    </row>
    <row r="938" s="2" customFormat="1" ht="35.1" customHeight="1" spans="1:6">
      <c r="A938" s="8">
        <v>936</v>
      </c>
      <c r="B938" s="9" t="s">
        <v>675</v>
      </c>
      <c r="C938" s="8" t="str">
        <f>"202310214630"</f>
        <v>202310214630</v>
      </c>
      <c r="D938" s="8" t="s">
        <v>943</v>
      </c>
      <c r="E938" s="10">
        <v>0</v>
      </c>
      <c r="F938" s="8" t="s">
        <v>280</v>
      </c>
    </row>
    <row r="939" s="2" customFormat="1" ht="35.1" customHeight="1" spans="1:6">
      <c r="A939" s="8">
        <v>937</v>
      </c>
      <c r="B939" s="9" t="s">
        <v>675</v>
      </c>
      <c r="C939" s="8" t="str">
        <f>"202310213826"</f>
        <v>202310213826</v>
      </c>
      <c r="D939" s="8" t="s">
        <v>944</v>
      </c>
      <c r="E939" s="10">
        <v>0</v>
      </c>
      <c r="F939" s="8" t="s">
        <v>280</v>
      </c>
    </row>
    <row r="940" s="2" customFormat="1" ht="35.1" customHeight="1" spans="1:6">
      <c r="A940" s="8">
        <v>938</v>
      </c>
      <c r="B940" s="9" t="s">
        <v>675</v>
      </c>
      <c r="C940" s="8" t="str">
        <f>"202310213825"</f>
        <v>202310213825</v>
      </c>
      <c r="D940" s="8" t="s">
        <v>945</v>
      </c>
      <c r="E940" s="10">
        <v>0</v>
      </c>
      <c r="F940" s="8" t="s">
        <v>280</v>
      </c>
    </row>
    <row r="941" s="2" customFormat="1" ht="35.1" customHeight="1" spans="1:6">
      <c r="A941" s="8">
        <v>939</v>
      </c>
      <c r="B941" s="9" t="s">
        <v>675</v>
      </c>
      <c r="C941" s="8" t="str">
        <f>"202310213729"</f>
        <v>202310213729</v>
      </c>
      <c r="D941" s="8" t="s">
        <v>946</v>
      </c>
      <c r="E941" s="10">
        <v>0</v>
      </c>
      <c r="F941" s="8" t="s">
        <v>280</v>
      </c>
    </row>
    <row r="942" s="2" customFormat="1" ht="35.1" customHeight="1" spans="1:6">
      <c r="A942" s="8">
        <v>940</v>
      </c>
      <c r="B942" s="9" t="s">
        <v>675</v>
      </c>
      <c r="C942" s="8" t="str">
        <f>"202310214618"</f>
        <v>202310214618</v>
      </c>
      <c r="D942" s="8" t="s">
        <v>947</v>
      </c>
      <c r="E942" s="10">
        <v>0</v>
      </c>
      <c r="F942" s="8" t="s">
        <v>280</v>
      </c>
    </row>
    <row r="943" s="2" customFormat="1" ht="35.1" customHeight="1" spans="1:6">
      <c r="A943" s="8">
        <v>941</v>
      </c>
      <c r="B943" s="9" t="s">
        <v>675</v>
      </c>
      <c r="C943" s="8" t="str">
        <f>"202310214001"</f>
        <v>202310214001</v>
      </c>
      <c r="D943" s="8" t="s">
        <v>948</v>
      </c>
      <c r="E943" s="10">
        <v>0</v>
      </c>
      <c r="F943" s="8" t="s">
        <v>280</v>
      </c>
    </row>
    <row r="944" s="2" customFormat="1" ht="35.1" customHeight="1" spans="1:6">
      <c r="A944" s="8">
        <v>942</v>
      </c>
      <c r="B944" s="9" t="s">
        <v>675</v>
      </c>
      <c r="C944" s="8" t="str">
        <f>"202310213827"</f>
        <v>202310213827</v>
      </c>
      <c r="D944" s="8" t="s">
        <v>949</v>
      </c>
      <c r="E944" s="10">
        <v>0</v>
      </c>
      <c r="F944" s="8" t="s">
        <v>280</v>
      </c>
    </row>
    <row r="945" s="2" customFormat="1" ht="35.1" customHeight="1" spans="1:6">
      <c r="A945" s="8">
        <v>943</v>
      </c>
      <c r="B945" s="9" t="s">
        <v>675</v>
      </c>
      <c r="C945" s="8" t="str">
        <f>"202310213822"</f>
        <v>202310213822</v>
      </c>
      <c r="D945" s="8" t="s">
        <v>950</v>
      </c>
      <c r="E945" s="10">
        <v>0</v>
      </c>
      <c r="F945" s="8" t="s">
        <v>280</v>
      </c>
    </row>
    <row r="946" s="2" customFormat="1" ht="35.1" customHeight="1" spans="1:6">
      <c r="A946" s="8">
        <v>944</v>
      </c>
      <c r="B946" s="9" t="s">
        <v>675</v>
      </c>
      <c r="C946" s="8" t="str">
        <f>"202310214627"</f>
        <v>202310214627</v>
      </c>
      <c r="D946" s="8" t="s">
        <v>951</v>
      </c>
      <c r="E946" s="10">
        <v>0</v>
      </c>
      <c r="F946" s="8" t="s">
        <v>280</v>
      </c>
    </row>
    <row r="947" s="2" customFormat="1" ht="35.1" customHeight="1" spans="1:6">
      <c r="A947" s="8">
        <v>945</v>
      </c>
      <c r="B947" s="9" t="s">
        <v>675</v>
      </c>
      <c r="C947" s="8" t="str">
        <f>"202310214214"</f>
        <v>202310214214</v>
      </c>
      <c r="D947" s="8" t="s">
        <v>952</v>
      </c>
      <c r="E947" s="10">
        <v>0</v>
      </c>
      <c r="F947" s="8" t="s">
        <v>280</v>
      </c>
    </row>
    <row r="948" s="2" customFormat="1" ht="35.1" customHeight="1" spans="1:6">
      <c r="A948" s="8">
        <v>946</v>
      </c>
      <c r="B948" s="9" t="s">
        <v>675</v>
      </c>
      <c r="C948" s="8" t="str">
        <f>"202310213912"</f>
        <v>202310213912</v>
      </c>
      <c r="D948" s="8" t="s">
        <v>953</v>
      </c>
      <c r="E948" s="10">
        <v>0</v>
      </c>
      <c r="F948" s="8" t="s">
        <v>280</v>
      </c>
    </row>
    <row r="949" s="2" customFormat="1" ht="35.1" customHeight="1" spans="1:6">
      <c r="A949" s="8">
        <v>947</v>
      </c>
      <c r="B949" s="9" t="s">
        <v>675</v>
      </c>
      <c r="C949" s="8" t="str">
        <f>"202310214302"</f>
        <v>202310214302</v>
      </c>
      <c r="D949" s="8" t="s">
        <v>954</v>
      </c>
      <c r="E949" s="10">
        <v>0</v>
      </c>
      <c r="F949" s="8" t="s">
        <v>280</v>
      </c>
    </row>
    <row r="950" s="2" customFormat="1" ht="35.1" customHeight="1" spans="1:6">
      <c r="A950" s="8">
        <v>948</v>
      </c>
      <c r="B950" s="9" t="s">
        <v>675</v>
      </c>
      <c r="C950" s="8" t="str">
        <f>"202310214713"</f>
        <v>202310214713</v>
      </c>
      <c r="D950" s="8" t="s">
        <v>955</v>
      </c>
      <c r="E950" s="10">
        <v>0</v>
      </c>
      <c r="F950" s="8" t="s">
        <v>280</v>
      </c>
    </row>
    <row r="951" s="2" customFormat="1" ht="35.1" customHeight="1" spans="1:6">
      <c r="A951" s="8">
        <v>949</v>
      </c>
      <c r="B951" s="9" t="s">
        <v>675</v>
      </c>
      <c r="C951" s="8" t="str">
        <f>"202310214405"</f>
        <v>202310214405</v>
      </c>
      <c r="D951" s="8" t="s">
        <v>956</v>
      </c>
      <c r="E951" s="10">
        <v>0</v>
      </c>
      <c r="F951" s="8" t="s">
        <v>280</v>
      </c>
    </row>
    <row r="952" s="2" customFormat="1" ht="35.1" customHeight="1" spans="1:6">
      <c r="A952" s="8">
        <v>950</v>
      </c>
      <c r="B952" s="9" t="s">
        <v>675</v>
      </c>
      <c r="C952" s="8" t="str">
        <f>"202310214101"</f>
        <v>202310214101</v>
      </c>
      <c r="D952" s="8" t="s">
        <v>957</v>
      </c>
      <c r="E952" s="10">
        <v>0</v>
      </c>
      <c r="F952" s="8" t="s">
        <v>280</v>
      </c>
    </row>
    <row r="953" s="2" customFormat="1" ht="35.1" customHeight="1" spans="1:6">
      <c r="A953" s="8">
        <v>951</v>
      </c>
      <c r="B953" s="9" t="s">
        <v>675</v>
      </c>
      <c r="C953" s="8" t="str">
        <f>"202310213929"</f>
        <v>202310213929</v>
      </c>
      <c r="D953" s="8" t="s">
        <v>958</v>
      </c>
      <c r="E953" s="10">
        <v>0</v>
      </c>
      <c r="F953" s="8" t="s">
        <v>280</v>
      </c>
    </row>
    <row r="954" s="2" customFormat="1" ht="35.1" customHeight="1" spans="1:6">
      <c r="A954" s="8">
        <v>952</v>
      </c>
      <c r="B954" s="9" t="s">
        <v>675</v>
      </c>
      <c r="C954" s="8" t="str">
        <f>"202310214307"</f>
        <v>202310214307</v>
      </c>
      <c r="D954" s="8" t="s">
        <v>959</v>
      </c>
      <c r="E954" s="10">
        <v>0</v>
      </c>
      <c r="F954" s="8" t="s">
        <v>280</v>
      </c>
    </row>
    <row r="955" s="2" customFormat="1" ht="35.1" customHeight="1" spans="1:6">
      <c r="A955" s="8">
        <v>953</v>
      </c>
      <c r="B955" s="9" t="s">
        <v>675</v>
      </c>
      <c r="C955" s="8" t="str">
        <f>"202310214215"</f>
        <v>202310214215</v>
      </c>
      <c r="D955" s="8" t="s">
        <v>960</v>
      </c>
      <c r="E955" s="10">
        <v>0</v>
      </c>
      <c r="F955" s="8" t="s">
        <v>280</v>
      </c>
    </row>
    <row r="956" s="2" customFormat="1" ht="35.1" customHeight="1" spans="1:6">
      <c r="A956" s="8">
        <v>954</v>
      </c>
      <c r="B956" s="9" t="s">
        <v>675</v>
      </c>
      <c r="C956" s="8" t="str">
        <f>"202310214220"</f>
        <v>202310214220</v>
      </c>
      <c r="D956" s="8" t="s">
        <v>961</v>
      </c>
      <c r="E956" s="10">
        <v>0</v>
      </c>
      <c r="F956" s="8" t="s">
        <v>280</v>
      </c>
    </row>
    <row r="957" s="2" customFormat="1" ht="35.1" customHeight="1" spans="1:6">
      <c r="A957" s="8">
        <v>955</v>
      </c>
      <c r="B957" s="9" t="s">
        <v>675</v>
      </c>
      <c r="C957" s="8" t="str">
        <f>"202310214521"</f>
        <v>202310214521</v>
      </c>
      <c r="D957" s="8" t="s">
        <v>962</v>
      </c>
      <c r="E957" s="10">
        <v>0</v>
      </c>
      <c r="F957" s="8" t="s">
        <v>280</v>
      </c>
    </row>
    <row r="958" s="2" customFormat="1" ht="35.1" customHeight="1" spans="1:6">
      <c r="A958" s="8">
        <v>956</v>
      </c>
      <c r="B958" s="9" t="s">
        <v>675</v>
      </c>
      <c r="C958" s="8" t="str">
        <f>"202310214716"</f>
        <v>202310214716</v>
      </c>
      <c r="D958" s="8" t="s">
        <v>963</v>
      </c>
      <c r="E958" s="10">
        <v>0</v>
      </c>
      <c r="F958" s="8" t="s">
        <v>280</v>
      </c>
    </row>
    <row r="959" s="2" customFormat="1" ht="35.1" customHeight="1" spans="1:6">
      <c r="A959" s="8">
        <v>957</v>
      </c>
      <c r="B959" s="9" t="s">
        <v>675</v>
      </c>
      <c r="C959" s="8" t="str">
        <f>"202310214311"</f>
        <v>202310214311</v>
      </c>
      <c r="D959" s="8" t="s">
        <v>964</v>
      </c>
      <c r="E959" s="10">
        <v>0</v>
      </c>
      <c r="F959" s="8" t="s">
        <v>280</v>
      </c>
    </row>
    <row r="960" s="2" customFormat="1" ht="35.1" customHeight="1" spans="1:6">
      <c r="A960" s="8">
        <v>958</v>
      </c>
      <c r="B960" s="9" t="s">
        <v>675</v>
      </c>
      <c r="C960" s="8" t="str">
        <f>"202310214323"</f>
        <v>202310214323</v>
      </c>
      <c r="D960" s="8" t="s">
        <v>965</v>
      </c>
      <c r="E960" s="10">
        <v>0</v>
      </c>
      <c r="F960" s="8" t="s">
        <v>280</v>
      </c>
    </row>
    <row r="961" s="2" customFormat="1" ht="35.1" customHeight="1" spans="1:6">
      <c r="A961" s="8">
        <v>959</v>
      </c>
      <c r="B961" s="9" t="s">
        <v>675</v>
      </c>
      <c r="C961" s="8" t="str">
        <f>"202310214513"</f>
        <v>202310214513</v>
      </c>
      <c r="D961" s="8" t="s">
        <v>966</v>
      </c>
      <c r="E961" s="10">
        <v>0</v>
      </c>
      <c r="F961" s="8" t="s">
        <v>280</v>
      </c>
    </row>
    <row r="962" s="2" customFormat="1" ht="35.1" customHeight="1" spans="1:6">
      <c r="A962" s="8">
        <v>960</v>
      </c>
      <c r="B962" s="9" t="s">
        <v>675</v>
      </c>
      <c r="C962" s="8" t="str">
        <f>"202310214005"</f>
        <v>202310214005</v>
      </c>
      <c r="D962" s="8" t="s">
        <v>967</v>
      </c>
      <c r="E962" s="10">
        <v>0</v>
      </c>
      <c r="F962" s="8" t="s">
        <v>280</v>
      </c>
    </row>
    <row r="963" s="2" customFormat="1" ht="35.1" customHeight="1" spans="1:6">
      <c r="A963" s="8">
        <v>961</v>
      </c>
      <c r="B963" s="9" t="s">
        <v>675</v>
      </c>
      <c r="C963" s="8" t="str">
        <f>"202310214509"</f>
        <v>202310214509</v>
      </c>
      <c r="D963" s="8" t="s">
        <v>968</v>
      </c>
      <c r="E963" s="10">
        <v>0</v>
      </c>
      <c r="F963" s="8" t="s">
        <v>280</v>
      </c>
    </row>
    <row r="964" s="2" customFormat="1" ht="35.1" customHeight="1" spans="1:6">
      <c r="A964" s="8">
        <v>962</v>
      </c>
      <c r="B964" s="9" t="s">
        <v>675</v>
      </c>
      <c r="C964" s="8" t="str">
        <f>"202310213719"</f>
        <v>202310213719</v>
      </c>
      <c r="D964" s="8" t="s">
        <v>969</v>
      </c>
      <c r="E964" s="10">
        <v>0</v>
      </c>
      <c r="F964" s="8" t="s">
        <v>280</v>
      </c>
    </row>
    <row r="965" s="2" customFormat="1" ht="35.1" customHeight="1" spans="1:6">
      <c r="A965" s="8">
        <v>963</v>
      </c>
      <c r="B965" s="9" t="s">
        <v>675</v>
      </c>
      <c r="C965" s="8" t="str">
        <f>"202310214710"</f>
        <v>202310214710</v>
      </c>
      <c r="D965" s="8" t="s">
        <v>970</v>
      </c>
      <c r="E965" s="10">
        <v>0</v>
      </c>
      <c r="F965" s="8" t="s">
        <v>280</v>
      </c>
    </row>
    <row r="966" s="2" customFormat="1" ht="35.1" customHeight="1" spans="1:6">
      <c r="A966" s="8">
        <v>964</v>
      </c>
      <c r="B966" s="9" t="s">
        <v>675</v>
      </c>
      <c r="C966" s="8" t="str">
        <f>"202310213711"</f>
        <v>202310213711</v>
      </c>
      <c r="D966" s="8" t="s">
        <v>971</v>
      </c>
      <c r="E966" s="10">
        <v>0</v>
      </c>
      <c r="F966" s="8" t="s">
        <v>280</v>
      </c>
    </row>
    <row r="967" s="2" customFormat="1" ht="35.1" customHeight="1" spans="1:6">
      <c r="A967" s="8">
        <v>965</v>
      </c>
      <c r="B967" s="9" t="s">
        <v>675</v>
      </c>
      <c r="C967" s="8" t="str">
        <f>"202310213721"</f>
        <v>202310213721</v>
      </c>
      <c r="D967" s="8" t="s">
        <v>972</v>
      </c>
      <c r="E967" s="10">
        <v>0</v>
      </c>
      <c r="F967" s="8" t="s">
        <v>280</v>
      </c>
    </row>
    <row r="968" s="2" customFormat="1" ht="35.1" customHeight="1" spans="1:6">
      <c r="A968" s="8">
        <v>966</v>
      </c>
      <c r="B968" s="9" t="s">
        <v>675</v>
      </c>
      <c r="C968" s="8" t="str">
        <f>"202310214510"</f>
        <v>202310214510</v>
      </c>
      <c r="D968" s="8" t="s">
        <v>973</v>
      </c>
      <c r="E968" s="10">
        <v>0</v>
      </c>
      <c r="F968" s="8" t="s">
        <v>280</v>
      </c>
    </row>
    <row r="969" s="2" customFormat="1" ht="35.1" customHeight="1" spans="1:6">
      <c r="A969" s="8">
        <v>967</v>
      </c>
      <c r="B969" s="9" t="s">
        <v>675</v>
      </c>
      <c r="C969" s="8" t="str">
        <f>"202310214608"</f>
        <v>202310214608</v>
      </c>
      <c r="D969" s="8" t="s">
        <v>974</v>
      </c>
      <c r="E969" s="10">
        <v>0</v>
      </c>
      <c r="F969" s="8" t="s">
        <v>280</v>
      </c>
    </row>
    <row r="970" s="2" customFormat="1" ht="35.1" customHeight="1" spans="1:6">
      <c r="A970" s="8">
        <v>968</v>
      </c>
      <c r="B970" s="9" t="s">
        <v>675</v>
      </c>
      <c r="C970" s="8" t="str">
        <f>"202310214017"</f>
        <v>202310214017</v>
      </c>
      <c r="D970" s="8" t="s">
        <v>975</v>
      </c>
      <c r="E970" s="10">
        <v>0</v>
      </c>
      <c r="F970" s="8" t="s">
        <v>280</v>
      </c>
    </row>
    <row r="971" s="2" customFormat="1" ht="35.1" customHeight="1" spans="1:6">
      <c r="A971" s="8">
        <v>969</v>
      </c>
      <c r="B971" s="9" t="s">
        <v>675</v>
      </c>
      <c r="C971" s="8" t="str">
        <f>"202310214030"</f>
        <v>202310214030</v>
      </c>
      <c r="D971" s="8" t="s">
        <v>976</v>
      </c>
      <c r="E971" s="10">
        <v>0</v>
      </c>
      <c r="F971" s="8" t="s">
        <v>280</v>
      </c>
    </row>
    <row r="972" s="2" customFormat="1" ht="35.1" customHeight="1" spans="1:6">
      <c r="A972" s="8">
        <v>970</v>
      </c>
      <c r="B972" s="9" t="s">
        <v>675</v>
      </c>
      <c r="C972" s="8" t="str">
        <f>"202310213903"</f>
        <v>202310213903</v>
      </c>
      <c r="D972" s="8" t="s">
        <v>977</v>
      </c>
      <c r="E972" s="10">
        <v>0</v>
      </c>
      <c r="F972" s="8" t="s">
        <v>280</v>
      </c>
    </row>
    <row r="973" s="2" customFormat="1" ht="35.1" customHeight="1" spans="1:6">
      <c r="A973" s="8">
        <v>971</v>
      </c>
      <c r="B973" s="9" t="s">
        <v>675</v>
      </c>
      <c r="C973" s="8" t="str">
        <f>"202310214004"</f>
        <v>202310214004</v>
      </c>
      <c r="D973" s="8" t="s">
        <v>978</v>
      </c>
      <c r="E973" s="10">
        <v>0</v>
      </c>
      <c r="F973" s="8" t="s">
        <v>280</v>
      </c>
    </row>
    <row r="974" s="2" customFormat="1" ht="35.1" customHeight="1" spans="1:6">
      <c r="A974" s="8">
        <v>972</v>
      </c>
      <c r="B974" s="9" t="s">
        <v>675</v>
      </c>
      <c r="C974" s="8" t="str">
        <f>"202310214707"</f>
        <v>202310214707</v>
      </c>
      <c r="D974" s="8" t="s">
        <v>979</v>
      </c>
      <c r="E974" s="10">
        <v>0</v>
      </c>
      <c r="F974" s="8" t="s">
        <v>280</v>
      </c>
    </row>
    <row r="975" s="2" customFormat="1" ht="35.1" customHeight="1" spans="1:6">
      <c r="A975" s="8">
        <v>973</v>
      </c>
      <c r="B975" s="9" t="s">
        <v>675</v>
      </c>
      <c r="C975" s="8" t="str">
        <f>"202310214703"</f>
        <v>202310214703</v>
      </c>
      <c r="D975" s="8" t="s">
        <v>980</v>
      </c>
      <c r="E975" s="10">
        <v>0</v>
      </c>
      <c r="F975" s="8" t="s">
        <v>280</v>
      </c>
    </row>
    <row r="976" s="2" customFormat="1" ht="35.1" customHeight="1" spans="1:6">
      <c r="A976" s="8">
        <v>974</v>
      </c>
      <c r="B976" s="9" t="s">
        <v>675</v>
      </c>
      <c r="C976" s="8" t="str">
        <f>"202310214522"</f>
        <v>202310214522</v>
      </c>
      <c r="D976" s="8" t="s">
        <v>981</v>
      </c>
      <c r="E976" s="10">
        <v>0</v>
      </c>
      <c r="F976" s="8" t="s">
        <v>280</v>
      </c>
    </row>
    <row r="977" s="2" customFormat="1" ht="35.1" customHeight="1" spans="1:6">
      <c r="A977" s="8">
        <v>975</v>
      </c>
      <c r="B977" s="9" t="s">
        <v>675</v>
      </c>
      <c r="C977" s="8" t="str">
        <f>"202310214621"</f>
        <v>202310214621</v>
      </c>
      <c r="D977" s="8" t="s">
        <v>982</v>
      </c>
      <c r="E977" s="10">
        <v>0</v>
      </c>
      <c r="F977" s="8" t="s">
        <v>280</v>
      </c>
    </row>
    <row r="978" s="2" customFormat="1" ht="35.1" customHeight="1" spans="1:6">
      <c r="A978" s="8">
        <v>976</v>
      </c>
      <c r="B978" s="9" t="s">
        <v>675</v>
      </c>
      <c r="C978" s="8" t="str">
        <f>"202310214515"</f>
        <v>202310214515</v>
      </c>
      <c r="D978" s="8" t="s">
        <v>983</v>
      </c>
      <c r="E978" s="10">
        <v>0</v>
      </c>
      <c r="F978" s="8" t="s">
        <v>280</v>
      </c>
    </row>
    <row r="979" s="2" customFormat="1" ht="35.1" customHeight="1" spans="1:6">
      <c r="A979" s="8">
        <v>977</v>
      </c>
      <c r="B979" s="9" t="s">
        <v>675</v>
      </c>
      <c r="C979" s="8" t="str">
        <f>"202310213712"</f>
        <v>202310213712</v>
      </c>
      <c r="D979" s="8" t="s">
        <v>984</v>
      </c>
      <c r="E979" s="10">
        <v>0</v>
      </c>
      <c r="F979" s="8" t="s">
        <v>280</v>
      </c>
    </row>
    <row r="980" s="2" customFormat="1" ht="35.1" customHeight="1" spans="1:6">
      <c r="A980" s="8">
        <v>978</v>
      </c>
      <c r="B980" s="9" t="s">
        <v>675</v>
      </c>
      <c r="C980" s="8" t="str">
        <f>"202310214415"</f>
        <v>202310214415</v>
      </c>
      <c r="D980" s="8" t="s">
        <v>985</v>
      </c>
      <c r="E980" s="10">
        <v>0</v>
      </c>
      <c r="F980" s="8" t="s">
        <v>280</v>
      </c>
    </row>
    <row r="981" s="2" customFormat="1" ht="35.1" customHeight="1" spans="1:6">
      <c r="A981" s="8">
        <v>979</v>
      </c>
      <c r="B981" s="9" t="s">
        <v>675</v>
      </c>
      <c r="C981" s="8" t="str">
        <f>"202310214413"</f>
        <v>202310214413</v>
      </c>
      <c r="D981" s="8" t="s">
        <v>986</v>
      </c>
      <c r="E981" s="10">
        <v>0</v>
      </c>
      <c r="F981" s="8" t="s">
        <v>280</v>
      </c>
    </row>
    <row r="982" s="2" customFormat="1" ht="35.1" customHeight="1" spans="1:6">
      <c r="A982" s="8">
        <v>980</v>
      </c>
      <c r="B982" s="9" t="s">
        <v>675</v>
      </c>
      <c r="C982" s="8" t="str">
        <f>"202310213619"</f>
        <v>202310213619</v>
      </c>
      <c r="D982" s="8" t="s">
        <v>987</v>
      </c>
      <c r="E982" s="10">
        <v>0</v>
      </c>
      <c r="F982" s="8" t="s">
        <v>280</v>
      </c>
    </row>
    <row r="983" s="2" customFormat="1" ht="35.1" customHeight="1" spans="1:6">
      <c r="A983" s="8">
        <v>981</v>
      </c>
      <c r="B983" s="9" t="s">
        <v>675</v>
      </c>
      <c r="C983" s="8" t="str">
        <f>"202310214409"</f>
        <v>202310214409</v>
      </c>
      <c r="D983" s="8" t="s">
        <v>988</v>
      </c>
      <c r="E983" s="10">
        <v>0</v>
      </c>
      <c r="F983" s="8" t="s">
        <v>280</v>
      </c>
    </row>
    <row r="984" s="2" customFormat="1" ht="35.1" customHeight="1" spans="1:6">
      <c r="A984" s="8">
        <v>982</v>
      </c>
      <c r="B984" s="9" t="s">
        <v>675</v>
      </c>
      <c r="C984" s="8" t="str">
        <f>"202310214628"</f>
        <v>202310214628</v>
      </c>
      <c r="D984" s="8" t="s">
        <v>989</v>
      </c>
      <c r="E984" s="10">
        <v>0</v>
      </c>
      <c r="F984" s="8" t="s">
        <v>280</v>
      </c>
    </row>
    <row r="985" s="2" customFormat="1" ht="35.1" customHeight="1" spans="1:6">
      <c r="A985" s="8">
        <v>983</v>
      </c>
      <c r="B985" s="9" t="s">
        <v>675</v>
      </c>
      <c r="C985" s="8" t="str">
        <f>"202310213718"</f>
        <v>202310213718</v>
      </c>
      <c r="D985" s="8" t="s">
        <v>990</v>
      </c>
      <c r="E985" s="10">
        <v>0</v>
      </c>
      <c r="F985" s="8" t="s">
        <v>280</v>
      </c>
    </row>
    <row r="986" s="2" customFormat="1" ht="35.1" customHeight="1" spans="1:6">
      <c r="A986" s="8">
        <v>984</v>
      </c>
      <c r="B986" s="9" t="s">
        <v>675</v>
      </c>
      <c r="C986" s="8" t="str">
        <f>"202310213628"</f>
        <v>202310213628</v>
      </c>
      <c r="D986" s="8" t="s">
        <v>991</v>
      </c>
      <c r="E986" s="10">
        <v>0</v>
      </c>
      <c r="F986" s="8" t="s">
        <v>280</v>
      </c>
    </row>
    <row r="987" s="2" customFormat="1" ht="35.1" customHeight="1" spans="1:6">
      <c r="A987" s="8">
        <v>985</v>
      </c>
      <c r="B987" s="9" t="s">
        <v>675</v>
      </c>
      <c r="C987" s="8" t="str">
        <f>"202310214318"</f>
        <v>202310214318</v>
      </c>
      <c r="D987" s="8" t="s">
        <v>992</v>
      </c>
      <c r="E987" s="10">
        <v>0</v>
      </c>
      <c r="F987" s="8" t="s">
        <v>280</v>
      </c>
    </row>
    <row r="988" s="2" customFormat="1" ht="35.1" customHeight="1" spans="1:6">
      <c r="A988" s="8">
        <v>986</v>
      </c>
      <c r="B988" s="9" t="s">
        <v>675</v>
      </c>
      <c r="C988" s="8" t="str">
        <f>"202310214116"</f>
        <v>202310214116</v>
      </c>
      <c r="D988" s="8" t="s">
        <v>993</v>
      </c>
      <c r="E988" s="10">
        <v>0</v>
      </c>
      <c r="F988" s="8" t="s">
        <v>280</v>
      </c>
    </row>
    <row r="989" s="2" customFormat="1" ht="35.1" customHeight="1" spans="1:6">
      <c r="A989" s="8">
        <v>987</v>
      </c>
      <c r="B989" s="9" t="s">
        <v>675</v>
      </c>
      <c r="C989" s="8" t="str">
        <f>"202310214601"</f>
        <v>202310214601</v>
      </c>
      <c r="D989" s="8" t="s">
        <v>994</v>
      </c>
      <c r="E989" s="10">
        <v>0</v>
      </c>
      <c r="F989" s="8" t="s">
        <v>280</v>
      </c>
    </row>
    <row r="990" s="2" customFormat="1" ht="35.1" customHeight="1" spans="1:6">
      <c r="A990" s="8">
        <v>988</v>
      </c>
      <c r="B990" s="9" t="s">
        <v>675</v>
      </c>
      <c r="C990" s="8" t="str">
        <f>"202310214029"</f>
        <v>202310214029</v>
      </c>
      <c r="D990" s="8" t="s">
        <v>995</v>
      </c>
      <c r="E990" s="10">
        <v>0</v>
      </c>
      <c r="F990" s="8" t="s">
        <v>280</v>
      </c>
    </row>
    <row r="991" s="2" customFormat="1" ht="35.1" customHeight="1" spans="1:6">
      <c r="A991" s="8">
        <v>989</v>
      </c>
      <c r="B991" s="9" t="s">
        <v>675</v>
      </c>
      <c r="C991" s="8" t="str">
        <f>"202310213610"</f>
        <v>202310213610</v>
      </c>
      <c r="D991" s="8" t="s">
        <v>996</v>
      </c>
      <c r="E991" s="10">
        <v>0</v>
      </c>
      <c r="F991" s="8" t="s">
        <v>280</v>
      </c>
    </row>
    <row r="992" s="2" customFormat="1" ht="35.1" customHeight="1" spans="1:6">
      <c r="A992" s="8">
        <v>990</v>
      </c>
      <c r="B992" s="9" t="s">
        <v>675</v>
      </c>
      <c r="C992" s="8" t="str">
        <f>"202310214015"</f>
        <v>202310214015</v>
      </c>
      <c r="D992" s="8" t="s">
        <v>997</v>
      </c>
      <c r="E992" s="10">
        <v>0</v>
      </c>
      <c r="F992" s="8" t="s">
        <v>280</v>
      </c>
    </row>
    <row r="993" s="2" customFormat="1" ht="35.1" customHeight="1" spans="1:6">
      <c r="A993" s="8">
        <v>991</v>
      </c>
      <c r="B993" s="9" t="s">
        <v>675</v>
      </c>
      <c r="C993" s="8" t="str">
        <f>"202310214003"</f>
        <v>202310214003</v>
      </c>
      <c r="D993" s="8" t="s">
        <v>998</v>
      </c>
      <c r="E993" s="10">
        <v>0</v>
      </c>
      <c r="F993" s="8" t="s">
        <v>280</v>
      </c>
    </row>
    <row r="994" s="2" customFormat="1" ht="35.1" customHeight="1" spans="1:6">
      <c r="A994" s="8">
        <v>992</v>
      </c>
      <c r="B994" s="9" t="s">
        <v>675</v>
      </c>
      <c r="C994" s="8" t="str">
        <f>"202310214227"</f>
        <v>202310214227</v>
      </c>
      <c r="D994" s="8" t="s">
        <v>999</v>
      </c>
      <c r="E994" s="10">
        <v>0</v>
      </c>
      <c r="F994" s="8" t="s">
        <v>280</v>
      </c>
    </row>
    <row r="995" s="2" customFormat="1" ht="35.1" customHeight="1" spans="1:6">
      <c r="A995" s="8">
        <v>993</v>
      </c>
      <c r="B995" s="9" t="s">
        <v>675</v>
      </c>
      <c r="C995" s="8" t="str">
        <f>"202310214418"</f>
        <v>202310214418</v>
      </c>
      <c r="D995" s="8" t="s">
        <v>1000</v>
      </c>
      <c r="E995" s="10">
        <v>0</v>
      </c>
      <c r="F995" s="8" t="s">
        <v>280</v>
      </c>
    </row>
    <row r="996" s="2" customFormat="1" ht="35.1" customHeight="1" spans="1:6">
      <c r="A996" s="8">
        <v>994</v>
      </c>
      <c r="B996" s="9" t="s">
        <v>675</v>
      </c>
      <c r="C996" s="8" t="str">
        <f>"202310214201"</f>
        <v>202310214201</v>
      </c>
      <c r="D996" s="8" t="s">
        <v>1001</v>
      </c>
      <c r="E996" s="10">
        <v>0</v>
      </c>
      <c r="F996" s="8" t="s">
        <v>280</v>
      </c>
    </row>
    <row r="997" s="2" customFormat="1" ht="35.1" customHeight="1" spans="1:6">
      <c r="A997" s="8">
        <v>995</v>
      </c>
      <c r="B997" s="9" t="s">
        <v>675</v>
      </c>
      <c r="C997" s="8" t="str">
        <f>"202310214120"</f>
        <v>202310214120</v>
      </c>
      <c r="D997" s="8" t="s">
        <v>1002</v>
      </c>
      <c r="E997" s="10">
        <v>0</v>
      </c>
      <c r="F997" s="8" t="s">
        <v>280</v>
      </c>
    </row>
    <row r="998" s="2" customFormat="1" ht="35.1" customHeight="1" spans="1:6">
      <c r="A998" s="8">
        <v>996</v>
      </c>
      <c r="B998" s="9" t="s">
        <v>675</v>
      </c>
      <c r="C998" s="8" t="str">
        <f>"202310214115"</f>
        <v>202310214115</v>
      </c>
      <c r="D998" s="8" t="s">
        <v>1003</v>
      </c>
      <c r="E998" s="10">
        <v>0</v>
      </c>
      <c r="F998" s="8" t="s">
        <v>280</v>
      </c>
    </row>
    <row r="999" s="2" customFormat="1" ht="35.1" customHeight="1" spans="1:6">
      <c r="A999" s="8">
        <v>997</v>
      </c>
      <c r="B999" s="9" t="s">
        <v>675</v>
      </c>
      <c r="C999" s="8" t="str">
        <f>"202310214326"</f>
        <v>202310214326</v>
      </c>
      <c r="D999" s="8" t="s">
        <v>1004</v>
      </c>
      <c r="E999" s="10">
        <v>0</v>
      </c>
      <c r="F999" s="8" t="s">
        <v>280</v>
      </c>
    </row>
    <row r="1000" s="2" customFormat="1" ht="35.1" customHeight="1" spans="1:6">
      <c r="A1000" s="8">
        <v>998</v>
      </c>
      <c r="B1000" s="9" t="s">
        <v>675</v>
      </c>
      <c r="C1000" s="8" t="str">
        <f>"202310214106"</f>
        <v>202310214106</v>
      </c>
      <c r="D1000" s="8" t="s">
        <v>1005</v>
      </c>
      <c r="E1000" s="10">
        <v>0</v>
      </c>
      <c r="F1000" s="8" t="s">
        <v>280</v>
      </c>
    </row>
    <row r="1001" s="2" customFormat="1" ht="35.1" customHeight="1" spans="1:6">
      <c r="A1001" s="8">
        <v>999</v>
      </c>
      <c r="B1001" s="9" t="s">
        <v>675</v>
      </c>
      <c r="C1001" s="8" t="str">
        <f>"202310213906"</f>
        <v>202310213906</v>
      </c>
      <c r="D1001" s="8" t="s">
        <v>1006</v>
      </c>
      <c r="E1001" s="10">
        <v>0</v>
      </c>
      <c r="F1001" s="8" t="s">
        <v>280</v>
      </c>
    </row>
    <row r="1002" s="2" customFormat="1" ht="35.1" customHeight="1" spans="1:6">
      <c r="A1002" s="8">
        <v>1000</v>
      </c>
      <c r="B1002" s="9" t="s">
        <v>675</v>
      </c>
      <c r="C1002" s="8" t="str">
        <f>"202310214505"</f>
        <v>202310214505</v>
      </c>
      <c r="D1002" s="8" t="s">
        <v>1007</v>
      </c>
      <c r="E1002" s="10">
        <v>0</v>
      </c>
      <c r="F1002" s="8" t="s">
        <v>280</v>
      </c>
    </row>
    <row r="1003" s="2" customFormat="1" ht="35.1" customHeight="1" spans="1:6">
      <c r="A1003" s="8">
        <v>1001</v>
      </c>
      <c r="B1003" s="9" t="s">
        <v>675</v>
      </c>
      <c r="C1003" s="8" t="str">
        <f>"202310214529"</f>
        <v>202310214529</v>
      </c>
      <c r="D1003" s="8" t="s">
        <v>1008</v>
      </c>
      <c r="E1003" s="10">
        <v>0</v>
      </c>
      <c r="F1003" s="8" t="s">
        <v>280</v>
      </c>
    </row>
    <row r="1004" s="2" customFormat="1" ht="35.1" customHeight="1" spans="1:6">
      <c r="A1004" s="8">
        <v>1002</v>
      </c>
      <c r="B1004" s="9" t="s">
        <v>675</v>
      </c>
      <c r="C1004" s="8" t="str">
        <f>"202310213730"</f>
        <v>202310213730</v>
      </c>
      <c r="D1004" s="8" t="s">
        <v>1009</v>
      </c>
      <c r="E1004" s="10">
        <v>0</v>
      </c>
      <c r="F1004" s="8" t="s">
        <v>280</v>
      </c>
    </row>
    <row r="1005" s="2" customFormat="1" ht="35.1" customHeight="1" spans="1:6">
      <c r="A1005" s="8">
        <v>1003</v>
      </c>
      <c r="B1005" s="9" t="s">
        <v>675</v>
      </c>
      <c r="C1005" s="8" t="str">
        <f>"202310214130"</f>
        <v>202310214130</v>
      </c>
      <c r="D1005" s="8" t="s">
        <v>1010</v>
      </c>
      <c r="E1005" s="10">
        <v>0</v>
      </c>
      <c r="F1005" s="8" t="s">
        <v>280</v>
      </c>
    </row>
    <row r="1006" s="2" customFormat="1" ht="35.1" customHeight="1" spans="1:6">
      <c r="A1006" s="8">
        <v>1004</v>
      </c>
      <c r="B1006" s="9" t="s">
        <v>675</v>
      </c>
      <c r="C1006" s="8" t="str">
        <f>"202310214506"</f>
        <v>202310214506</v>
      </c>
      <c r="D1006" s="8" t="s">
        <v>1011</v>
      </c>
      <c r="E1006" s="10">
        <v>0</v>
      </c>
      <c r="F1006" s="8" t="s">
        <v>280</v>
      </c>
    </row>
    <row r="1007" s="2" customFormat="1" ht="35.1" customHeight="1" spans="1:6">
      <c r="A1007" s="8">
        <v>1005</v>
      </c>
      <c r="B1007" s="9" t="s">
        <v>675</v>
      </c>
      <c r="C1007" s="8" t="str">
        <f>"202310214205"</f>
        <v>202310214205</v>
      </c>
      <c r="D1007" s="8" t="s">
        <v>1012</v>
      </c>
      <c r="E1007" s="10">
        <v>0</v>
      </c>
      <c r="F1007" s="8" t="s">
        <v>280</v>
      </c>
    </row>
    <row r="1008" s="2" customFormat="1" ht="35.1" customHeight="1" spans="1:6">
      <c r="A1008" s="8">
        <v>1006</v>
      </c>
      <c r="B1008" s="9" t="s">
        <v>675</v>
      </c>
      <c r="C1008" s="8" t="str">
        <f>"202310213705"</f>
        <v>202310213705</v>
      </c>
      <c r="D1008" s="8" t="s">
        <v>1013</v>
      </c>
      <c r="E1008" s="10">
        <v>0</v>
      </c>
      <c r="F1008" s="8" t="s">
        <v>280</v>
      </c>
    </row>
    <row r="1009" s="2" customFormat="1" ht="35.1" customHeight="1" spans="1:6">
      <c r="A1009" s="8">
        <v>1007</v>
      </c>
      <c r="B1009" s="9" t="s">
        <v>675</v>
      </c>
      <c r="C1009" s="8" t="str">
        <f>"202310214717"</f>
        <v>202310214717</v>
      </c>
      <c r="D1009" s="8" t="s">
        <v>1014</v>
      </c>
      <c r="E1009" s="10">
        <v>0</v>
      </c>
      <c r="F1009" s="8" t="s">
        <v>280</v>
      </c>
    </row>
    <row r="1010" s="2" customFormat="1" ht="35.1" customHeight="1" spans="1:6">
      <c r="A1010" s="8">
        <v>1008</v>
      </c>
      <c r="B1010" s="9" t="s">
        <v>675</v>
      </c>
      <c r="C1010" s="8" t="str">
        <f>"202310214110"</f>
        <v>202310214110</v>
      </c>
      <c r="D1010" s="8" t="s">
        <v>1015</v>
      </c>
      <c r="E1010" s="10">
        <v>0</v>
      </c>
      <c r="F1010" s="8" t="s">
        <v>280</v>
      </c>
    </row>
    <row r="1011" s="2" customFormat="1" ht="35.1" customHeight="1" spans="1:6">
      <c r="A1011" s="8">
        <v>1009</v>
      </c>
      <c r="B1011" s="9" t="s">
        <v>675</v>
      </c>
      <c r="C1011" s="8" t="str">
        <f>"202310214715"</f>
        <v>202310214715</v>
      </c>
      <c r="D1011" s="8" t="s">
        <v>1016</v>
      </c>
      <c r="E1011" s="10">
        <v>0</v>
      </c>
      <c r="F1011" s="8" t="s">
        <v>280</v>
      </c>
    </row>
    <row r="1012" s="2" customFormat="1" ht="35.1" customHeight="1" spans="1:6">
      <c r="A1012" s="8">
        <v>1010</v>
      </c>
      <c r="B1012" s="9" t="s">
        <v>1017</v>
      </c>
      <c r="C1012" s="8" t="str">
        <f>"202310210626"</f>
        <v>202310210626</v>
      </c>
      <c r="D1012" s="8" t="s">
        <v>1018</v>
      </c>
      <c r="E1012" s="10">
        <v>76.2</v>
      </c>
      <c r="F1012" s="8" t="s">
        <v>9</v>
      </c>
    </row>
    <row r="1013" s="2" customFormat="1" ht="35.1" customHeight="1" spans="1:6">
      <c r="A1013" s="8">
        <v>1011</v>
      </c>
      <c r="B1013" s="9" t="s">
        <v>1017</v>
      </c>
      <c r="C1013" s="8" t="str">
        <f>"202310210719"</f>
        <v>202310210719</v>
      </c>
      <c r="D1013" s="8" t="s">
        <v>1019</v>
      </c>
      <c r="E1013" s="10">
        <v>68</v>
      </c>
      <c r="F1013" s="8" t="s">
        <v>9</v>
      </c>
    </row>
    <row r="1014" s="2" customFormat="1" ht="35.1" customHeight="1" spans="1:6">
      <c r="A1014" s="8">
        <v>1012</v>
      </c>
      <c r="B1014" s="9" t="s">
        <v>1017</v>
      </c>
      <c r="C1014" s="8" t="str">
        <f>"202310210603"</f>
        <v>202310210603</v>
      </c>
      <c r="D1014" s="8" t="s">
        <v>1020</v>
      </c>
      <c r="E1014" s="10">
        <v>66.2</v>
      </c>
      <c r="F1014" s="8" t="s">
        <v>9</v>
      </c>
    </row>
    <row r="1015" s="2" customFormat="1" ht="35.1" customHeight="1" spans="1:6">
      <c r="A1015" s="8">
        <v>1013</v>
      </c>
      <c r="B1015" s="9" t="s">
        <v>1017</v>
      </c>
      <c r="C1015" s="8" t="str">
        <f>"202310210729"</f>
        <v>202310210729</v>
      </c>
      <c r="D1015" s="8" t="s">
        <v>1021</v>
      </c>
      <c r="E1015" s="10">
        <v>65.3</v>
      </c>
      <c r="F1015" s="8" t="s">
        <v>9</v>
      </c>
    </row>
    <row r="1016" s="2" customFormat="1" ht="35.1" customHeight="1" spans="1:6">
      <c r="A1016" s="8">
        <v>1014</v>
      </c>
      <c r="B1016" s="9" t="s">
        <v>1017</v>
      </c>
      <c r="C1016" s="8" t="str">
        <f>"202310210526"</f>
        <v>202310210526</v>
      </c>
      <c r="D1016" s="8" t="s">
        <v>1022</v>
      </c>
      <c r="E1016" s="10">
        <v>65.2</v>
      </c>
      <c r="F1016" s="8" t="s">
        <v>9</v>
      </c>
    </row>
    <row r="1017" s="2" customFormat="1" ht="35.1" customHeight="1" spans="1:6">
      <c r="A1017" s="8">
        <v>1015</v>
      </c>
      <c r="B1017" s="9" t="s">
        <v>1017</v>
      </c>
      <c r="C1017" s="8" t="str">
        <f>"202310210414"</f>
        <v>202310210414</v>
      </c>
      <c r="D1017" s="8" t="s">
        <v>1023</v>
      </c>
      <c r="E1017" s="10">
        <v>65.2</v>
      </c>
      <c r="F1017" s="8" t="s">
        <v>9</v>
      </c>
    </row>
    <row r="1018" s="2" customFormat="1" ht="35.1" customHeight="1" spans="1:6">
      <c r="A1018" s="8">
        <v>1016</v>
      </c>
      <c r="B1018" s="9" t="s">
        <v>1017</v>
      </c>
      <c r="C1018" s="8" t="str">
        <f>"202310210501"</f>
        <v>202310210501</v>
      </c>
      <c r="D1018" s="8" t="s">
        <v>1024</v>
      </c>
      <c r="E1018" s="10">
        <v>64.8</v>
      </c>
      <c r="F1018" s="8" t="s">
        <v>9</v>
      </c>
    </row>
    <row r="1019" s="2" customFormat="1" ht="35.1" customHeight="1" spans="1:6">
      <c r="A1019" s="8">
        <v>1017</v>
      </c>
      <c r="B1019" s="9" t="s">
        <v>1017</v>
      </c>
      <c r="C1019" s="8" t="str">
        <f>"202310210702"</f>
        <v>202310210702</v>
      </c>
      <c r="D1019" s="8" t="s">
        <v>1025</v>
      </c>
      <c r="E1019" s="10">
        <v>64.7</v>
      </c>
      <c r="F1019" s="8" t="s">
        <v>9</v>
      </c>
    </row>
    <row r="1020" s="2" customFormat="1" ht="35.1" customHeight="1" spans="1:6">
      <c r="A1020" s="8">
        <v>1018</v>
      </c>
      <c r="B1020" s="9" t="s">
        <v>1017</v>
      </c>
      <c r="C1020" s="8" t="str">
        <f>"202310210521"</f>
        <v>202310210521</v>
      </c>
      <c r="D1020" s="8" t="s">
        <v>1026</v>
      </c>
      <c r="E1020" s="10">
        <v>64.3</v>
      </c>
      <c r="F1020" s="8" t="s">
        <v>9</v>
      </c>
    </row>
    <row r="1021" s="2" customFormat="1" ht="35.1" customHeight="1" spans="1:6">
      <c r="A1021" s="8">
        <v>1019</v>
      </c>
      <c r="B1021" s="9" t="s">
        <v>1017</v>
      </c>
      <c r="C1021" s="8" t="str">
        <f>"202310210624"</f>
        <v>202310210624</v>
      </c>
      <c r="D1021" s="8" t="s">
        <v>1027</v>
      </c>
      <c r="E1021" s="10">
        <v>64.2</v>
      </c>
      <c r="F1021" s="8" t="s">
        <v>9</v>
      </c>
    </row>
    <row r="1022" s="2" customFormat="1" ht="35.1" customHeight="1" spans="1:6">
      <c r="A1022" s="8">
        <v>1020</v>
      </c>
      <c r="B1022" s="9" t="s">
        <v>1017</v>
      </c>
      <c r="C1022" s="8" t="str">
        <f>"202310210416"</f>
        <v>202310210416</v>
      </c>
      <c r="D1022" s="8" t="s">
        <v>1028</v>
      </c>
      <c r="E1022" s="10">
        <v>63.3</v>
      </c>
      <c r="F1022" s="8" t="s">
        <v>9</v>
      </c>
    </row>
    <row r="1023" s="2" customFormat="1" ht="35.1" customHeight="1" spans="1:6">
      <c r="A1023" s="8">
        <v>1021</v>
      </c>
      <c r="B1023" s="9" t="s">
        <v>1017</v>
      </c>
      <c r="C1023" s="8" t="str">
        <f>"202310210718"</f>
        <v>202310210718</v>
      </c>
      <c r="D1023" s="8" t="s">
        <v>1029</v>
      </c>
      <c r="E1023" s="10">
        <v>63.2</v>
      </c>
      <c r="F1023" s="8" t="s">
        <v>9</v>
      </c>
    </row>
    <row r="1024" s="2" customFormat="1" ht="35.1" customHeight="1" spans="1:6">
      <c r="A1024" s="8">
        <v>1022</v>
      </c>
      <c r="B1024" s="9" t="s">
        <v>1017</v>
      </c>
      <c r="C1024" s="8" t="str">
        <f>"202310210723"</f>
        <v>202310210723</v>
      </c>
      <c r="D1024" s="8" t="s">
        <v>1030</v>
      </c>
      <c r="E1024" s="10">
        <v>62.9</v>
      </c>
      <c r="F1024" s="8" t="s">
        <v>9</v>
      </c>
    </row>
    <row r="1025" s="2" customFormat="1" ht="35.1" customHeight="1" spans="1:6">
      <c r="A1025" s="8">
        <v>1023</v>
      </c>
      <c r="B1025" s="9" t="s">
        <v>1017</v>
      </c>
      <c r="C1025" s="8" t="str">
        <f>"202310210412"</f>
        <v>202310210412</v>
      </c>
      <c r="D1025" s="8" t="s">
        <v>1031</v>
      </c>
      <c r="E1025" s="10">
        <v>61.7</v>
      </c>
      <c r="F1025" s="8" t="s">
        <v>9</v>
      </c>
    </row>
    <row r="1026" s="2" customFormat="1" ht="35.1" customHeight="1" spans="1:6">
      <c r="A1026" s="8">
        <v>1024</v>
      </c>
      <c r="B1026" s="9" t="s">
        <v>1017</v>
      </c>
      <c r="C1026" s="8" t="str">
        <f>"202310210606"</f>
        <v>202310210606</v>
      </c>
      <c r="D1026" s="8" t="s">
        <v>1032</v>
      </c>
      <c r="E1026" s="10">
        <v>61.3</v>
      </c>
      <c r="F1026" s="8" t="s">
        <v>9</v>
      </c>
    </row>
    <row r="1027" s="2" customFormat="1" ht="35.1" customHeight="1" spans="1:6">
      <c r="A1027" s="8">
        <v>1025</v>
      </c>
      <c r="B1027" s="9" t="s">
        <v>1017</v>
      </c>
      <c r="C1027" s="8" t="str">
        <f>"202310210616"</f>
        <v>202310210616</v>
      </c>
      <c r="D1027" s="8" t="s">
        <v>1033</v>
      </c>
      <c r="E1027" s="10">
        <v>59.5</v>
      </c>
      <c r="F1027" s="8" t="s">
        <v>9</v>
      </c>
    </row>
    <row r="1028" s="2" customFormat="1" ht="35.1" customHeight="1" spans="1:6">
      <c r="A1028" s="8">
        <v>1026</v>
      </c>
      <c r="B1028" s="9" t="s">
        <v>1017</v>
      </c>
      <c r="C1028" s="8" t="str">
        <f>"202310210806"</f>
        <v>202310210806</v>
      </c>
      <c r="D1028" s="8" t="s">
        <v>1034</v>
      </c>
      <c r="E1028" s="10">
        <v>59.5</v>
      </c>
      <c r="F1028" s="8" t="s">
        <v>9</v>
      </c>
    </row>
    <row r="1029" s="2" customFormat="1" ht="35.1" customHeight="1" spans="1:6">
      <c r="A1029" s="8">
        <v>1027</v>
      </c>
      <c r="B1029" s="9" t="s">
        <v>1017</v>
      </c>
      <c r="C1029" s="8" t="str">
        <f>"202310210420"</f>
        <v>202310210420</v>
      </c>
      <c r="D1029" s="8" t="s">
        <v>1035</v>
      </c>
      <c r="E1029" s="10">
        <v>58.5</v>
      </c>
      <c r="F1029" s="8" t="s">
        <v>9</v>
      </c>
    </row>
    <row r="1030" s="2" customFormat="1" ht="35.1" customHeight="1" spans="1:6">
      <c r="A1030" s="8">
        <v>1028</v>
      </c>
      <c r="B1030" s="9" t="s">
        <v>1017</v>
      </c>
      <c r="C1030" s="8" t="str">
        <f>"202310210525"</f>
        <v>202310210525</v>
      </c>
      <c r="D1030" s="8" t="s">
        <v>1036</v>
      </c>
      <c r="E1030" s="10">
        <v>57.9</v>
      </c>
      <c r="F1030" s="8" t="s">
        <v>9</v>
      </c>
    </row>
    <row r="1031" s="2" customFormat="1" ht="35.1" customHeight="1" spans="1:6">
      <c r="A1031" s="8">
        <v>1029</v>
      </c>
      <c r="B1031" s="9" t="s">
        <v>1017</v>
      </c>
      <c r="C1031" s="8" t="str">
        <f>"202310210429"</f>
        <v>202310210429</v>
      </c>
      <c r="D1031" s="8" t="s">
        <v>1037</v>
      </c>
      <c r="E1031" s="10">
        <v>57.9</v>
      </c>
      <c r="F1031" s="8" t="s">
        <v>9</v>
      </c>
    </row>
    <row r="1032" s="2" customFormat="1" ht="35.1" customHeight="1" spans="1:6">
      <c r="A1032" s="8">
        <v>1030</v>
      </c>
      <c r="B1032" s="9" t="s">
        <v>1017</v>
      </c>
      <c r="C1032" s="8" t="str">
        <f>"202310210804"</f>
        <v>202310210804</v>
      </c>
      <c r="D1032" s="8" t="s">
        <v>1038</v>
      </c>
      <c r="E1032" s="10">
        <v>57.9</v>
      </c>
      <c r="F1032" s="8" t="s">
        <v>9</v>
      </c>
    </row>
    <row r="1033" s="2" customFormat="1" ht="35.1" customHeight="1" spans="1:6">
      <c r="A1033" s="8">
        <v>1031</v>
      </c>
      <c r="B1033" s="9" t="s">
        <v>1017</v>
      </c>
      <c r="C1033" s="8" t="str">
        <f>"202310210406"</f>
        <v>202310210406</v>
      </c>
      <c r="D1033" s="8" t="s">
        <v>1039</v>
      </c>
      <c r="E1033" s="10">
        <v>57.6</v>
      </c>
      <c r="F1033" s="8" t="s">
        <v>9</v>
      </c>
    </row>
    <row r="1034" s="2" customFormat="1" ht="35.1" customHeight="1" spans="1:6">
      <c r="A1034" s="8">
        <v>1032</v>
      </c>
      <c r="B1034" s="9" t="s">
        <v>1017</v>
      </c>
      <c r="C1034" s="8" t="str">
        <f>"202310210505"</f>
        <v>202310210505</v>
      </c>
      <c r="D1034" s="8" t="s">
        <v>1040</v>
      </c>
      <c r="E1034" s="10">
        <v>57.3</v>
      </c>
      <c r="F1034" s="8" t="s">
        <v>9</v>
      </c>
    </row>
    <row r="1035" s="2" customFormat="1" ht="35.1" customHeight="1" spans="1:6">
      <c r="A1035" s="8">
        <v>1033</v>
      </c>
      <c r="B1035" s="9" t="s">
        <v>1017</v>
      </c>
      <c r="C1035" s="8" t="str">
        <f>"202310210807"</f>
        <v>202310210807</v>
      </c>
      <c r="D1035" s="8" t="s">
        <v>1041</v>
      </c>
      <c r="E1035" s="10">
        <v>57.2</v>
      </c>
      <c r="F1035" s="8" t="s">
        <v>9</v>
      </c>
    </row>
    <row r="1036" s="2" customFormat="1" ht="35.1" customHeight="1" spans="1:6">
      <c r="A1036" s="8">
        <v>1034</v>
      </c>
      <c r="B1036" s="9" t="s">
        <v>1017</v>
      </c>
      <c r="C1036" s="8" t="str">
        <f>"202310210717"</f>
        <v>202310210717</v>
      </c>
      <c r="D1036" s="8" t="s">
        <v>1042</v>
      </c>
      <c r="E1036" s="10">
        <v>57.1</v>
      </c>
      <c r="F1036" s="8" t="s">
        <v>9</v>
      </c>
    </row>
    <row r="1037" s="2" customFormat="1" ht="35.1" customHeight="1" spans="1:6">
      <c r="A1037" s="8">
        <v>1035</v>
      </c>
      <c r="B1037" s="9" t="s">
        <v>1017</v>
      </c>
      <c r="C1037" s="8" t="str">
        <f>"202310210506"</f>
        <v>202310210506</v>
      </c>
      <c r="D1037" s="8" t="s">
        <v>1043</v>
      </c>
      <c r="E1037" s="10">
        <v>57.1</v>
      </c>
      <c r="F1037" s="8" t="s">
        <v>9</v>
      </c>
    </row>
    <row r="1038" s="2" customFormat="1" ht="35.1" customHeight="1" spans="1:6">
      <c r="A1038" s="8">
        <v>1036</v>
      </c>
      <c r="B1038" s="9" t="s">
        <v>1017</v>
      </c>
      <c r="C1038" s="8" t="str">
        <f>"202310210410"</f>
        <v>202310210410</v>
      </c>
      <c r="D1038" s="8" t="s">
        <v>1044</v>
      </c>
      <c r="E1038" s="10">
        <v>57</v>
      </c>
      <c r="F1038" s="8" t="s">
        <v>9</v>
      </c>
    </row>
    <row r="1039" s="2" customFormat="1" ht="35.1" customHeight="1" spans="1:6">
      <c r="A1039" s="8">
        <v>1037</v>
      </c>
      <c r="B1039" s="9" t="s">
        <v>1017</v>
      </c>
      <c r="C1039" s="8" t="str">
        <f>"202310210703"</f>
        <v>202310210703</v>
      </c>
      <c r="D1039" s="8" t="s">
        <v>1045</v>
      </c>
      <c r="E1039" s="10">
        <v>56.6</v>
      </c>
      <c r="F1039" s="8" t="s">
        <v>9</v>
      </c>
    </row>
    <row r="1040" s="2" customFormat="1" ht="35.1" customHeight="1" spans="1:6">
      <c r="A1040" s="8">
        <v>1038</v>
      </c>
      <c r="B1040" s="9" t="s">
        <v>1017</v>
      </c>
      <c r="C1040" s="8" t="str">
        <f>"202310210705"</f>
        <v>202310210705</v>
      </c>
      <c r="D1040" s="8" t="s">
        <v>1046</v>
      </c>
      <c r="E1040" s="10">
        <v>56.6</v>
      </c>
      <c r="F1040" s="8" t="s">
        <v>9</v>
      </c>
    </row>
    <row r="1041" s="2" customFormat="1" ht="35.1" customHeight="1" spans="1:6">
      <c r="A1041" s="8">
        <v>1039</v>
      </c>
      <c r="B1041" s="9" t="s">
        <v>1017</v>
      </c>
      <c r="C1041" s="8" t="str">
        <f>"202310210627"</f>
        <v>202310210627</v>
      </c>
      <c r="D1041" s="8" t="s">
        <v>1047</v>
      </c>
      <c r="E1041" s="10">
        <v>56.2</v>
      </c>
      <c r="F1041" s="8" t="s">
        <v>9</v>
      </c>
    </row>
    <row r="1042" s="2" customFormat="1" ht="35.1" customHeight="1" spans="1:6">
      <c r="A1042" s="8">
        <v>1040</v>
      </c>
      <c r="B1042" s="9" t="s">
        <v>1017</v>
      </c>
      <c r="C1042" s="8" t="str">
        <f>"202310210618"</f>
        <v>202310210618</v>
      </c>
      <c r="D1042" s="8" t="s">
        <v>1048</v>
      </c>
      <c r="E1042" s="10">
        <v>56</v>
      </c>
      <c r="F1042" s="8" t="s">
        <v>9</v>
      </c>
    </row>
    <row r="1043" s="2" customFormat="1" ht="35.1" customHeight="1" spans="1:6">
      <c r="A1043" s="8">
        <v>1041</v>
      </c>
      <c r="B1043" s="9" t="s">
        <v>1017</v>
      </c>
      <c r="C1043" s="8" t="str">
        <f>"202310210402"</f>
        <v>202310210402</v>
      </c>
      <c r="D1043" s="8" t="s">
        <v>1049</v>
      </c>
      <c r="E1043" s="10">
        <v>55.1</v>
      </c>
      <c r="F1043" s="8" t="s">
        <v>9</v>
      </c>
    </row>
    <row r="1044" s="2" customFormat="1" ht="35.1" customHeight="1" spans="1:6">
      <c r="A1044" s="8">
        <v>1042</v>
      </c>
      <c r="B1044" s="9" t="s">
        <v>1017</v>
      </c>
      <c r="C1044" s="8" t="str">
        <f>"202310210520"</f>
        <v>202310210520</v>
      </c>
      <c r="D1044" s="8" t="s">
        <v>1050</v>
      </c>
      <c r="E1044" s="10">
        <v>54.8</v>
      </c>
      <c r="F1044" s="8" t="s">
        <v>9</v>
      </c>
    </row>
    <row r="1045" s="2" customFormat="1" ht="35.1" customHeight="1" spans="1:6">
      <c r="A1045" s="8">
        <v>1043</v>
      </c>
      <c r="B1045" s="9" t="s">
        <v>1017</v>
      </c>
      <c r="C1045" s="8" t="str">
        <f>"202310210511"</f>
        <v>202310210511</v>
      </c>
      <c r="D1045" s="8" t="s">
        <v>1051</v>
      </c>
      <c r="E1045" s="10">
        <v>54.6</v>
      </c>
      <c r="F1045" s="8" t="s">
        <v>9</v>
      </c>
    </row>
    <row r="1046" s="2" customFormat="1" ht="35.1" customHeight="1" spans="1:6">
      <c r="A1046" s="8">
        <v>1044</v>
      </c>
      <c r="B1046" s="9" t="s">
        <v>1017</v>
      </c>
      <c r="C1046" s="8" t="str">
        <f>"202310210629"</f>
        <v>202310210629</v>
      </c>
      <c r="D1046" s="8" t="s">
        <v>1052</v>
      </c>
      <c r="E1046" s="10">
        <v>54.3</v>
      </c>
      <c r="F1046" s="8" t="s">
        <v>9</v>
      </c>
    </row>
    <row r="1047" s="2" customFormat="1" ht="35.1" customHeight="1" spans="1:6">
      <c r="A1047" s="8">
        <v>1045</v>
      </c>
      <c r="B1047" s="9" t="s">
        <v>1017</v>
      </c>
      <c r="C1047" s="8" t="str">
        <f>"202310210430"</f>
        <v>202310210430</v>
      </c>
      <c r="D1047" s="8" t="s">
        <v>1053</v>
      </c>
      <c r="E1047" s="10">
        <v>54.2</v>
      </c>
      <c r="F1047" s="8" t="s">
        <v>9</v>
      </c>
    </row>
    <row r="1048" s="2" customFormat="1" ht="35.1" customHeight="1" spans="1:6">
      <c r="A1048" s="8">
        <v>1046</v>
      </c>
      <c r="B1048" s="9" t="s">
        <v>1017</v>
      </c>
      <c r="C1048" s="8" t="str">
        <f>"202310210628"</f>
        <v>202310210628</v>
      </c>
      <c r="D1048" s="8" t="s">
        <v>1054</v>
      </c>
      <c r="E1048" s="10">
        <v>54.1</v>
      </c>
      <c r="F1048" s="8" t="s">
        <v>9</v>
      </c>
    </row>
    <row r="1049" s="2" customFormat="1" ht="35.1" customHeight="1" spans="1:6">
      <c r="A1049" s="8">
        <v>1047</v>
      </c>
      <c r="B1049" s="9" t="s">
        <v>1017</v>
      </c>
      <c r="C1049" s="8" t="str">
        <f>"202310210512"</f>
        <v>202310210512</v>
      </c>
      <c r="D1049" s="8" t="s">
        <v>1055</v>
      </c>
      <c r="E1049" s="10">
        <v>54</v>
      </c>
      <c r="F1049" s="8" t="s">
        <v>9</v>
      </c>
    </row>
    <row r="1050" s="2" customFormat="1" ht="35.1" customHeight="1" spans="1:6">
      <c r="A1050" s="8">
        <v>1048</v>
      </c>
      <c r="B1050" s="9" t="s">
        <v>1017</v>
      </c>
      <c r="C1050" s="8" t="str">
        <f>"202310210507"</f>
        <v>202310210507</v>
      </c>
      <c r="D1050" s="8" t="s">
        <v>1056</v>
      </c>
      <c r="E1050" s="10">
        <v>53.1</v>
      </c>
      <c r="F1050" s="8" t="s">
        <v>9</v>
      </c>
    </row>
    <row r="1051" s="2" customFormat="1" ht="35.1" customHeight="1" spans="1:6">
      <c r="A1051" s="8">
        <v>1049</v>
      </c>
      <c r="B1051" s="9" t="s">
        <v>1017</v>
      </c>
      <c r="C1051" s="8" t="str">
        <f>"202310210613"</f>
        <v>202310210613</v>
      </c>
      <c r="D1051" s="8" t="s">
        <v>1057</v>
      </c>
      <c r="E1051" s="10">
        <v>52.9</v>
      </c>
      <c r="F1051" s="8" t="s">
        <v>9</v>
      </c>
    </row>
    <row r="1052" s="2" customFormat="1" ht="35.1" customHeight="1" spans="1:6">
      <c r="A1052" s="8">
        <v>1050</v>
      </c>
      <c r="B1052" s="9" t="s">
        <v>1017</v>
      </c>
      <c r="C1052" s="8" t="str">
        <f>"202310210730"</f>
        <v>202310210730</v>
      </c>
      <c r="D1052" s="8" t="s">
        <v>1058</v>
      </c>
      <c r="E1052" s="10">
        <v>52.3</v>
      </c>
      <c r="F1052" s="8" t="s">
        <v>9</v>
      </c>
    </row>
    <row r="1053" s="2" customFormat="1" ht="35.1" customHeight="1" spans="1:6">
      <c r="A1053" s="8">
        <v>1051</v>
      </c>
      <c r="B1053" s="9" t="s">
        <v>1017</v>
      </c>
      <c r="C1053" s="8" t="str">
        <f>"202310210508"</f>
        <v>202310210508</v>
      </c>
      <c r="D1053" s="8" t="s">
        <v>1059</v>
      </c>
      <c r="E1053" s="10">
        <v>52.1</v>
      </c>
      <c r="F1053" s="8" t="s">
        <v>9</v>
      </c>
    </row>
    <row r="1054" s="2" customFormat="1" ht="35.1" customHeight="1" spans="1:6">
      <c r="A1054" s="8">
        <v>1052</v>
      </c>
      <c r="B1054" s="9" t="s">
        <v>1017</v>
      </c>
      <c r="C1054" s="8" t="str">
        <f>"202310210625"</f>
        <v>202310210625</v>
      </c>
      <c r="D1054" s="8" t="s">
        <v>1060</v>
      </c>
      <c r="E1054" s="10">
        <v>51.9</v>
      </c>
      <c r="F1054" s="8" t="s">
        <v>9</v>
      </c>
    </row>
    <row r="1055" s="2" customFormat="1" ht="35.1" customHeight="1" spans="1:6">
      <c r="A1055" s="8">
        <v>1053</v>
      </c>
      <c r="B1055" s="9" t="s">
        <v>1017</v>
      </c>
      <c r="C1055" s="8" t="str">
        <f>"202310210503"</f>
        <v>202310210503</v>
      </c>
      <c r="D1055" s="8" t="s">
        <v>1061</v>
      </c>
      <c r="E1055" s="10">
        <v>51.8</v>
      </c>
      <c r="F1055" s="8" t="s">
        <v>9</v>
      </c>
    </row>
    <row r="1056" s="2" customFormat="1" ht="35.1" customHeight="1" spans="1:6">
      <c r="A1056" s="8">
        <v>1054</v>
      </c>
      <c r="B1056" s="9" t="s">
        <v>1017</v>
      </c>
      <c r="C1056" s="8" t="str">
        <f>"202310210504"</f>
        <v>202310210504</v>
      </c>
      <c r="D1056" s="8" t="s">
        <v>1062</v>
      </c>
      <c r="E1056" s="10">
        <v>51.8</v>
      </c>
      <c r="F1056" s="8" t="s">
        <v>9</v>
      </c>
    </row>
    <row r="1057" s="2" customFormat="1" ht="35.1" customHeight="1" spans="1:6">
      <c r="A1057" s="8">
        <v>1055</v>
      </c>
      <c r="B1057" s="9" t="s">
        <v>1017</v>
      </c>
      <c r="C1057" s="8" t="str">
        <f>"202310210710"</f>
        <v>202310210710</v>
      </c>
      <c r="D1057" s="8" t="s">
        <v>1063</v>
      </c>
      <c r="E1057" s="10">
        <v>51.4</v>
      </c>
      <c r="F1057" s="8" t="s">
        <v>9</v>
      </c>
    </row>
    <row r="1058" s="2" customFormat="1" ht="35.1" customHeight="1" spans="1:6">
      <c r="A1058" s="8">
        <v>1056</v>
      </c>
      <c r="B1058" s="9" t="s">
        <v>1017</v>
      </c>
      <c r="C1058" s="8" t="str">
        <f>"202310210609"</f>
        <v>202310210609</v>
      </c>
      <c r="D1058" s="8" t="s">
        <v>1064</v>
      </c>
      <c r="E1058" s="10">
        <v>51.3</v>
      </c>
      <c r="F1058" s="8" t="s">
        <v>9</v>
      </c>
    </row>
    <row r="1059" s="2" customFormat="1" ht="35.1" customHeight="1" spans="1:6">
      <c r="A1059" s="8">
        <v>1057</v>
      </c>
      <c r="B1059" s="9" t="s">
        <v>1017</v>
      </c>
      <c r="C1059" s="8" t="str">
        <f>"202310210621"</f>
        <v>202310210621</v>
      </c>
      <c r="D1059" s="8" t="s">
        <v>1065</v>
      </c>
      <c r="E1059" s="10">
        <v>50.9</v>
      </c>
      <c r="F1059" s="8" t="s">
        <v>9</v>
      </c>
    </row>
    <row r="1060" s="2" customFormat="1" ht="35.1" customHeight="1" spans="1:6">
      <c r="A1060" s="8">
        <v>1058</v>
      </c>
      <c r="B1060" s="9" t="s">
        <v>1017</v>
      </c>
      <c r="C1060" s="8" t="str">
        <f>"202310210604"</f>
        <v>202310210604</v>
      </c>
      <c r="D1060" s="8" t="s">
        <v>1066</v>
      </c>
      <c r="E1060" s="10">
        <v>50.9</v>
      </c>
      <c r="F1060" s="8" t="s">
        <v>9</v>
      </c>
    </row>
    <row r="1061" s="2" customFormat="1" ht="35.1" customHeight="1" spans="1:6">
      <c r="A1061" s="8">
        <v>1059</v>
      </c>
      <c r="B1061" s="9" t="s">
        <v>1017</v>
      </c>
      <c r="C1061" s="8" t="str">
        <f>"202310210614"</f>
        <v>202310210614</v>
      </c>
      <c r="D1061" s="8" t="s">
        <v>1067</v>
      </c>
      <c r="E1061" s="10">
        <v>49.5</v>
      </c>
      <c r="F1061" s="8" t="s">
        <v>9</v>
      </c>
    </row>
    <row r="1062" s="2" customFormat="1" ht="35.1" customHeight="1" spans="1:6">
      <c r="A1062" s="8">
        <v>1060</v>
      </c>
      <c r="B1062" s="9" t="s">
        <v>1017</v>
      </c>
      <c r="C1062" s="8" t="str">
        <f>"202310210813"</f>
        <v>202310210813</v>
      </c>
      <c r="D1062" s="8" t="s">
        <v>1068</v>
      </c>
      <c r="E1062" s="10">
        <v>48.7</v>
      </c>
      <c r="F1062" s="8" t="s">
        <v>9</v>
      </c>
    </row>
    <row r="1063" s="2" customFormat="1" ht="35.1" customHeight="1" spans="1:6">
      <c r="A1063" s="8">
        <v>1061</v>
      </c>
      <c r="B1063" s="9" t="s">
        <v>1017</v>
      </c>
      <c r="C1063" s="8" t="str">
        <f>"202310210707"</f>
        <v>202310210707</v>
      </c>
      <c r="D1063" s="8" t="s">
        <v>1069</v>
      </c>
      <c r="E1063" s="10">
        <v>48.4</v>
      </c>
      <c r="F1063" s="8" t="s">
        <v>9</v>
      </c>
    </row>
    <row r="1064" s="2" customFormat="1" ht="35.1" customHeight="1" spans="1:6">
      <c r="A1064" s="8">
        <v>1062</v>
      </c>
      <c r="B1064" s="9" t="s">
        <v>1017</v>
      </c>
      <c r="C1064" s="8" t="str">
        <f>"202310210417"</f>
        <v>202310210417</v>
      </c>
      <c r="D1064" s="8" t="s">
        <v>1070</v>
      </c>
      <c r="E1064" s="10">
        <v>48.3</v>
      </c>
      <c r="F1064" s="8" t="s">
        <v>9</v>
      </c>
    </row>
    <row r="1065" s="2" customFormat="1" ht="35.1" customHeight="1" spans="1:6">
      <c r="A1065" s="8">
        <v>1063</v>
      </c>
      <c r="B1065" s="9" t="s">
        <v>1017</v>
      </c>
      <c r="C1065" s="8" t="str">
        <f>"202310210601"</f>
        <v>202310210601</v>
      </c>
      <c r="D1065" s="8" t="s">
        <v>1071</v>
      </c>
      <c r="E1065" s="10">
        <v>48</v>
      </c>
      <c r="F1065" s="8" t="s">
        <v>9</v>
      </c>
    </row>
    <row r="1066" s="2" customFormat="1" ht="35.1" customHeight="1" spans="1:6">
      <c r="A1066" s="8">
        <v>1064</v>
      </c>
      <c r="B1066" s="9" t="s">
        <v>1017</v>
      </c>
      <c r="C1066" s="8" t="str">
        <f>"202310210715"</f>
        <v>202310210715</v>
      </c>
      <c r="D1066" s="8" t="s">
        <v>1072</v>
      </c>
      <c r="E1066" s="10">
        <v>47.4</v>
      </c>
      <c r="F1066" s="8" t="s">
        <v>9</v>
      </c>
    </row>
    <row r="1067" s="2" customFormat="1" ht="35.1" customHeight="1" spans="1:6">
      <c r="A1067" s="8">
        <v>1065</v>
      </c>
      <c r="B1067" s="9" t="s">
        <v>1017</v>
      </c>
      <c r="C1067" s="8" t="str">
        <f>"202310210708"</f>
        <v>202310210708</v>
      </c>
      <c r="D1067" s="8" t="s">
        <v>1073</v>
      </c>
      <c r="E1067" s="10">
        <v>47.2</v>
      </c>
      <c r="F1067" s="8" t="s">
        <v>9</v>
      </c>
    </row>
    <row r="1068" s="2" customFormat="1" ht="35.1" customHeight="1" spans="1:6">
      <c r="A1068" s="8">
        <v>1066</v>
      </c>
      <c r="B1068" s="9" t="s">
        <v>1017</v>
      </c>
      <c r="C1068" s="8" t="str">
        <f>"202310210401"</f>
        <v>202310210401</v>
      </c>
      <c r="D1068" s="8" t="s">
        <v>1074</v>
      </c>
      <c r="E1068" s="10">
        <v>45.8</v>
      </c>
      <c r="F1068" s="8" t="s">
        <v>9</v>
      </c>
    </row>
    <row r="1069" s="2" customFormat="1" ht="35.1" customHeight="1" spans="1:6">
      <c r="A1069" s="8">
        <v>1067</v>
      </c>
      <c r="B1069" s="9" t="s">
        <v>1017</v>
      </c>
      <c r="C1069" s="8" t="str">
        <f>"202310210602"</f>
        <v>202310210602</v>
      </c>
      <c r="D1069" s="8" t="s">
        <v>987</v>
      </c>
      <c r="E1069" s="10">
        <v>45.6</v>
      </c>
      <c r="F1069" s="8" t="s">
        <v>9</v>
      </c>
    </row>
    <row r="1070" s="2" customFormat="1" ht="35.1" customHeight="1" spans="1:6">
      <c r="A1070" s="8">
        <v>1068</v>
      </c>
      <c r="B1070" s="9" t="s">
        <v>1017</v>
      </c>
      <c r="C1070" s="8" t="str">
        <f>"202310210704"</f>
        <v>202310210704</v>
      </c>
      <c r="D1070" s="8" t="s">
        <v>900</v>
      </c>
      <c r="E1070" s="10">
        <v>45.2</v>
      </c>
      <c r="F1070" s="8" t="s">
        <v>9</v>
      </c>
    </row>
    <row r="1071" s="2" customFormat="1" ht="35.1" customHeight="1" spans="1:6">
      <c r="A1071" s="8">
        <v>1069</v>
      </c>
      <c r="B1071" s="9" t="s">
        <v>1017</v>
      </c>
      <c r="C1071" s="8" t="str">
        <f>"202310210421"</f>
        <v>202310210421</v>
      </c>
      <c r="D1071" s="8" t="s">
        <v>1075</v>
      </c>
      <c r="E1071" s="10">
        <v>44.8</v>
      </c>
      <c r="F1071" s="8" t="s">
        <v>9</v>
      </c>
    </row>
    <row r="1072" s="2" customFormat="1" ht="35.1" customHeight="1" spans="1:6">
      <c r="A1072" s="8">
        <v>1070</v>
      </c>
      <c r="B1072" s="9" t="s">
        <v>1017</v>
      </c>
      <c r="C1072" s="8" t="str">
        <f>"202310210709"</f>
        <v>202310210709</v>
      </c>
      <c r="D1072" s="8" t="s">
        <v>1076</v>
      </c>
      <c r="E1072" s="10">
        <v>44.5</v>
      </c>
      <c r="F1072" s="8" t="s">
        <v>9</v>
      </c>
    </row>
    <row r="1073" s="2" customFormat="1" ht="35.1" customHeight="1" spans="1:6">
      <c r="A1073" s="8">
        <v>1071</v>
      </c>
      <c r="B1073" s="9" t="s">
        <v>1017</v>
      </c>
      <c r="C1073" s="8" t="str">
        <f>"202310210514"</f>
        <v>202310210514</v>
      </c>
      <c r="D1073" s="8" t="s">
        <v>1077</v>
      </c>
      <c r="E1073" s="10">
        <v>44.4</v>
      </c>
      <c r="F1073" s="8" t="s">
        <v>9</v>
      </c>
    </row>
    <row r="1074" s="2" customFormat="1" ht="35.1" customHeight="1" spans="1:6">
      <c r="A1074" s="8">
        <v>1072</v>
      </c>
      <c r="B1074" s="9" t="s">
        <v>1017</v>
      </c>
      <c r="C1074" s="8" t="str">
        <f>"202310210519"</f>
        <v>202310210519</v>
      </c>
      <c r="D1074" s="8" t="s">
        <v>1078</v>
      </c>
      <c r="E1074" s="10">
        <v>43.1</v>
      </c>
      <c r="F1074" s="8" t="s">
        <v>9</v>
      </c>
    </row>
    <row r="1075" s="2" customFormat="1" ht="35.1" customHeight="1" spans="1:6">
      <c r="A1075" s="8">
        <v>1073</v>
      </c>
      <c r="B1075" s="9" t="s">
        <v>1017</v>
      </c>
      <c r="C1075" s="8" t="str">
        <f>"202310210408"</f>
        <v>202310210408</v>
      </c>
      <c r="D1075" s="8" t="s">
        <v>1079</v>
      </c>
      <c r="E1075" s="10">
        <v>39.8</v>
      </c>
      <c r="F1075" s="8" t="s">
        <v>9</v>
      </c>
    </row>
    <row r="1076" s="2" customFormat="1" ht="35.1" customHeight="1" spans="1:6">
      <c r="A1076" s="8">
        <v>1074</v>
      </c>
      <c r="B1076" s="9" t="s">
        <v>1017</v>
      </c>
      <c r="C1076" s="8" t="str">
        <f>"202310210809"</f>
        <v>202310210809</v>
      </c>
      <c r="D1076" s="8" t="s">
        <v>1080</v>
      </c>
      <c r="E1076" s="10">
        <v>0</v>
      </c>
      <c r="F1076" s="8" t="s">
        <v>280</v>
      </c>
    </row>
    <row r="1077" s="2" customFormat="1" ht="35.1" customHeight="1" spans="1:6">
      <c r="A1077" s="8">
        <v>1075</v>
      </c>
      <c r="B1077" s="9" t="s">
        <v>1017</v>
      </c>
      <c r="C1077" s="8" t="str">
        <f>"202310210711"</f>
        <v>202310210711</v>
      </c>
      <c r="D1077" s="8" t="s">
        <v>1081</v>
      </c>
      <c r="E1077" s="10">
        <v>0</v>
      </c>
      <c r="F1077" s="8" t="s">
        <v>280</v>
      </c>
    </row>
    <row r="1078" s="2" customFormat="1" ht="35.1" customHeight="1" spans="1:6">
      <c r="A1078" s="8">
        <v>1076</v>
      </c>
      <c r="B1078" s="9" t="s">
        <v>1017</v>
      </c>
      <c r="C1078" s="8" t="str">
        <f>"202310210426"</f>
        <v>202310210426</v>
      </c>
      <c r="D1078" s="8" t="s">
        <v>1082</v>
      </c>
      <c r="E1078" s="10">
        <v>0</v>
      </c>
      <c r="F1078" s="8" t="s">
        <v>280</v>
      </c>
    </row>
    <row r="1079" s="2" customFormat="1" ht="35.1" customHeight="1" spans="1:6">
      <c r="A1079" s="8">
        <v>1077</v>
      </c>
      <c r="B1079" s="9" t="s">
        <v>1017</v>
      </c>
      <c r="C1079" s="8" t="str">
        <f>"202310210530"</f>
        <v>202310210530</v>
      </c>
      <c r="D1079" s="8" t="s">
        <v>1083</v>
      </c>
      <c r="E1079" s="10">
        <v>0</v>
      </c>
      <c r="F1079" s="8" t="s">
        <v>280</v>
      </c>
    </row>
    <row r="1080" s="2" customFormat="1" ht="35.1" customHeight="1" spans="1:6">
      <c r="A1080" s="8">
        <v>1078</v>
      </c>
      <c r="B1080" s="9" t="s">
        <v>1017</v>
      </c>
      <c r="C1080" s="8" t="str">
        <f>"202310210623"</f>
        <v>202310210623</v>
      </c>
      <c r="D1080" s="8" t="s">
        <v>1084</v>
      </c>
      <c r="E1080" s="10">
        <v>0</v>
      </c>
      <c r="F1080" s="8" t="s">
        <v>280</v>
      </c>
    </row>
    <row r="1081" s="2" customFormat="1" ht="35.1" customHeight="1" spans="1:6">
      <c r="A1081" s="8">
        <v>1079</v>
      </c>
      <c r="B1081" s="9" t="s">
        <v>1017</v>
      </c>
      <c r="C1081" s="8" t="str">
        <f>"202310210524"</f>
        <v>202310210524</v>
      </c>
      <c r="D1081" s="8" t="s">
        <v>1085</v>
      </c>
      <c r="E1081" s="10">
        <v>0</v>
      </c>
      <c r="F1081" s="8" t="s">
        <v>280</v>
      </c>
    </row>
    <row r="1082" s="2" customFormat="1" ht="35.1" customHeight="1" spans="1:6">
      <c r="A1082" s="8">
        <v>1080</v>
      </c>
      <c r="B1082" s="9" t="s">
        <v>1017</v>
      </c>
      <c r="C1082" s="8" t="str">
        <f>"202310210801"</f>
        <v>202310210801</v>
      </c>
      <c r="D1082" s="8" t="s">
        <v>1086</v>
      </c>
      <c r="E1082" s="10">
        <v>0</v>
      </c>
      <c r="F1082" s="8" t="s">
        <v>280</v>
      </c>
    </row>
    <row r="1083" s="2" customFormat="1" ht="35.1" customHeight="1" spans="1:6">
      <c r="A1083" s="8">
        <v>1081</v>
      </c>
      <c r="B1083" s="9" t="s">
        <v>1017</v>
      </c>
      <c r="C1083" s="8" t="str">
        <f>"202310210518"</f>
        <v>202310210518</v>
      </c>
      <c r="D1083" s="8" t="s">
        <v>1087</v>
      </c>
      <c r="E1083" s="10">
        <v>0</v>
      </c>
      <c r="F1083" s="8" t="s">
        <v>280</v>
      </c>
    </row>
    <row r="1084" s="2" customFormat="1" ht="35.1" customHeight="1" spans="1:6">
      <c r="A1084" s="8">
        <v>1082</v>
      </c>
      <c r="B1084" s="9" t="s">
        <v>1017</v>
      </c>
      <c r="C1084" s="8" t="str">
        <f>"202310210716"</f>
        <v>202310210716</v>
      </c>
      <c r="D1084" s="8" t="s">
        <v>1088</v>
      </c>
      <c r="E1084" s="10">
        <v>0</v>
      </c>
      <c r="F1084" s="8" t="s">
        <v>280</v>
      </c>
    </row>
    <row r="1085" s="2" customFormat="1" ht="35.1" customHeight="1" spans="1:6">
      <c r="A1085" s="8">
        <v>1083</v>
      </c>
      <c r="B1085" s="9" t="s">
        <v>1017</v>
      </c>
      <c r="C1085" s="8" t="str">
        <f>"202310210802"</f>
        <v>202310210802</v>
      </c>
      <c r="D1085" s="8" t="s">
        <v>1089</v>
      </c>
      <c r="E1085" s="10">
        <v>0</v>
      </c>
      <c r="F1085" s="8" t="s">
        <v>280</v>
      </c>
    </row>
    <row r="1086" s="2" customFormat="1" ht="35.1" customHeight="1" spans="1:6">
      <c r="A1086" s="8">
        <v>1084</v>
      </c>
      <c r="B1086" s="9" t="s">
        <v>1017</v>
      </c>
      <c r="C1086" s="8" t="str">
        <f>"202310210528"</f>
        <v>202310210528</v>
      </c>
      <c r="D1086" s="8" t="s">
        <v>1090</v>
      </c>
      <c r="E1086" s="10">
        <v>0</v>
      </c>
      <c r="F1086" s="8" t="s">
        <v>280</v>
      </c>
    </row>
    <row r="1087" s="2" customFormat="1" ht="35.1" customHeight="1" spans="1:6">
      <c r="A1087" s="8">
        <v>1085</v>
      </c>
      <c r="B1087" s="9" t="s">
        <v>1017</v>
      </c>
      <c r="C1087" s="8" t="str">
        <f>"202310210427"</f>
        <v>202310210427</v>
      </c>
      <c r="D1087" s="8" t="s">
        <v>1091</v>
      </c>
      <c r="E1087" s="10">
        <v>0</v>
      </c>
      <c r="F1087" s="8" t="s">
        <v>280</v>
      </c>
    </row>
    <row r="1088" s="2" customFormat="1" ht="35.1" customHeight="1" spans="1:6">
      <c r="A1088" s="8">
        <v>1086</v>
      </c>
      <c r="B1088" s="9" t="s">
        <v>1017</v>
      </c>
      <c r="C1088" s="8" t="str">
        <f>"202310210415"</f>
        <v>202310210415</v>
      </c>
      <c r="D1088" s="8" t="s">
        <v>1092</v>
      </c>
      <c r="E1088" s="10">
        <v>0</v>
      </c>
      <c r="F1088" s="8" t="s">
        <v>280</v>
      </c>
    </row>
    <row r="1089" s="2" customFormat="1" ht="35.1" customHeight="1" spans="1:6">
      <c r="A1089" s="8">
        <v>1087</v>
      </c>
      <c r="B1089" s="9" t="s">
        <v>1017</v>
      </c>
      <c r="C1089" s="8" t="str">
        <f>"202310210529"</f>
        <v>202310210529</v>
      </c>
      <c r="D1089" s="8" t="s">
        <v>1093</v>
      </c>
      <c r="E1089" s="10">
        <v>0</v>
      </c>
      <c r="F1089" s="8" t="s">
        <v>280</v>
      </c>
    </row>
    <row r="1090" s="2" customFormat="1" ht="35.1" customHeight="1" spans="1:6">
      <c r="A1090" s="8">
        <v>1088</v>
      </c>
      <c r="B1090" s="9" t="s">
        <v>1017</v>
      </c>
      <c r="C1090" s="8" t="str">
        <f>"202310210515"</f>
        <v>202310210515</v>
      </c>
      <c r="D1090" s="8" t="s">
        <v>1094</v>
      </c>
      <c r="E1090" s="10">
        <v>0</v>
      </c>
      <c r="F1090" s="8" t="s">
        <v>280</v>
      </c>
    </row>
    <row r="1091" s="2" customFormat="1" ht="35.1" customHeight="1" spans="1:6">
      <c r="A1091" s="8">
        <v>1089</v>
      </c>
      <c r="B1091" s="9" t="s">
        <v>1017</v>
      </c>
      <c r="C1091" s="8" t="str">
        <f>"202310210522"</f>
        <v>202310210522</v>
      </c>
      <c r="D1091" s="8" t="s">
        <v>1095</v>
      </c>
      <c r="E1091" s="10">
        <v>0</v>
      </c>
      <c r="F1091" s="8" t="s">
        <v>280</v>
      </c>
    </row>
    <row r="1092" s="2" customFormat="1" ht="35.1" customHeight="1" spans="1:6">
      <c r="A1092" s="8">
        <v>1090</v>
      </c>
      <c r="B1092" s="9" t="s">
        <v>1017</v>
      </c>
      <c r="C1092" s="8" t="str">
        <f>"202310210714"</f>
        <v>202310210714</v>
      </c>
      <c r="D1092" s="8" t="s">
        <v>1096</v>
      </c>
      <c r="E1092" s="10">
        <v>0</v>
      </c>
      <c r="F1092" s="8" t="s">
        <v>280</v>
      </c>
    </row>
    <row r="1093" s="2" customFormat="1" ht="35.1" customHeight="1" spans="1:6">
      <c r="A1093" s="8">
        <v>1091</v>
      </c>
      <c r="B1093" s="9" t="s">
        <v>1017</v>
      </c>
      <c r="C1093" s="8" t="str">
        <f>"202310210620"</f>
        <v>202310210620</v>
      </c>
      <c r="D1093" s="8" t="s">
        <v>1097</v>
      </c>
      <c r="E1093" s="10">
        <v>0</v>
      </c>
      <c r="F1093" s="8" t="s">
        <v>280</v>
      </c>
    </row>
    <row r="1094" s="2" customFormat="1" ht="35.1" customHeight="1" spans="1:6">
      <c r="A1094" s="8">
        <v>1092</v>
      </c>
      <c r="B1094" s="9" t="s">
        <v>1017</v>
      </c>
      <c r="C1094" s="8" t="str">
        <f>"202310210607"</f>
        <v>202310210607</v>
      </c>
      <c r="D1094" s="8" t="s">
        <v>1098</v>
      </c>
      <c r="E1094" s="10">
        <v>0</v>
      </c>
      <c r="F1094" s="8" t="s">
        <v>280</v>
      </c>
    </row>
    <row r="1095" s="2" customFormat="1" ht="35.1" customHeight="1" spans="1:6">
      <c r="A1095" s="8">
        <v>1093</v>
      </c>
      <c r="B1095" s="9" t="s">
        <v>1017</v>
      </c>
      <c r="C1095" s="8" t="str">
        <f>"202310210523"</f>
        <v>202310210523</v>
      </c>
      <c r="D1095" s="8" t="s">
        <v>1099</v>
      </c>
      <c r="E1095" s="10">
        <v>0</v>
      </c>
      <c r="F1095" s="8" t="s">
        <v>280</v>
      </c>
    </row>
    <row r="1096" s="2" customFormat="1" ht="35.1" customHeight="1" spans="1:6">
      <c r="A1096" s="8">
        <v>1094</v>
      </c>
      <c r="B1096" s="9" t="s">
        <v>1017</v>
      </c>
      <c r="C1096" s="8" t="str">
        <f>"202310210622"</f>
        <v>202310210622</v>
      </c>
      <c r="D1096" s="8" t="s">
        <v>1100</v>
      </c>
      <c r="E1096" s="10">
        <v>0</v>
      </c>
      <c r="F1096" s="8" t="s">
        <v>280</v>
      </c>
    </row>
    <row r="1097" s="2" customFormat="1" ht="35.1" customHeight="1" spans="1:6">
      <c r="A1097" s="8">
        <v>1095</v>
      </c>
      <c r="B1097" s="9" t="s">
        <v>1017</v>
      </c>
      <c r="C1097" s="8" t="str">
        <f>"202310210630"</f>
        <v>202310210630</v>
      </c>
      <c r="D1097" s="8" t="s">
        <v>1101</v>
      </c>
      <c r="E1097" s="10">
        <v>0</v>
      </c>
      <c r="F1097" s="8" t="s">
        <v>280</v>
      </c>
    </row>
    <row r="1098" s="2" customFormat="1" ht="35.1" customHeight="1" spans="1:6">
      <c r="A1098" s="8">
        <v>1096</v>
      </c>
      <c r="B1098" s="9" t="s">
        <v>1017</v>
      </c>
      <c r="C1098" s="8" t="str">
        <f>"202310210413"</f>
        <v>202310210413</v>
      </c>
      <c r="D1098" s="8" t="s">
        <v>1102</v>
      </c>
      <c r="E1098" s="10">
        <v>0</v>
      </c>
      <c r="F1098" s="8" t="s">
        <v>280</v>
      </c>
    </row>
    <row r="1099" s="2" customFormat="1" ht="35.1" customHeight="1" spans="1:6">
      <c r="A1099" s="8">
        <v>1097</v>
      </c>
      <c r="B1099" s="9" t="s">
        <v>1017</v>
      </c>
      <c r="C1099" s="8" t="str">
        <f>"202310210816"</f>
        <v>202310210816</v>
      </c>
      <c r="D1099" s="8" t="s">
        <v>1103</v>
      </c>
      <c r="E1099" s="10">
        <v>0</v>
      </c>
      <c r="F1099" s="8" t="s">
        <v>280</v>
      </c>
    </row>
    <row r="1100" s="2" customFormat="1" ht="35.1" customHeight="1" spans="1:6">
      <c r="A1100" s="8">
        <v>1098</v>
      </c>
      <c r="B1100" s="9" t="s">
        <v>1017</v>
      </c>
      <c r="C1100" s="8" t="str">
        <f>"202310210419"</f>
        <v>202310210419</v>
      </c>
      <c r="D1100" s="8" t="s">
        <v>1104</v>
      </c>
      <c r="E1100" s="10">
        <v>0</v>
      </c>
      <c r="F1100" s="8" t="s">
        <v>280</v>
      </c>
    </row>
    <row r="1101" s="2" customFormat="1" ht="35.1" customHeight="1" spans="1:6">
      <c r="A1101" s="8">
        <v>1099</v>
      </c>
      <c r="B1101" s="9" t="s">
        <v>1017</v>
      </c>
      <c r="C1101" s="8" t="str">
        <f>"202310210728"</f>
        <v>202310210728</v>
      </c>
      <c r="D1101" s="8" t="s">
        <v>1105</v>
      </c>
      <c r="E1101" s="10">
        <v>0</v>
      </c>
      <c r="F1101" s="8" t="s">
        <v>280</v>
      </c>
    </row>
    <row r="1102" s="2" customFormat="1" ht="35.1" customHeight="1" spans="1:6">
      <c r="A1102" s="8">
        <v>1100</v>
      </c>
      <c r="B1102" s="9" t="s">
        <v>1017</v>
      </c>
      <c r="C1102" s="8" t="str">
        <f>"202310210510"</f>
        <v>202310210510</v>
      </c>
      <c r="D1102" s="8" t="s">
        <v>1106</v>
      </c>
      <c r="E1102" s="10">
        <v>0</v>
      </c>
      <c r="F1102" s="8" t="s">
        <v>280</v>
      </c>
    </row>
    <row r="1103" s="2" customFormat="1" ht="35.1" customHeight="1" spans="1:6">
      <c r="A1103" s="8">
        <v>1101</v>
      </c>
      <c r="B1103" s="9" t="s">
        <v>1017</v>
      </c>
      <c r="C1103" s="8" t="str">
        <f>"202310210727"</f>
        <v>202310210727</v>
      </c>
      <c r="D1103" s="8" t="s">
        <v>1107</v>
      </c>
      <c r="E1103" s="10">
        <v>0</v>
      </c>
      <c r="F1103" s="8" t="s">
        <v>280</v>
      </c>
    </row>
    <row r="1104" s="2" customFormat="1" ht="35.1" customHeight="1" spans="1:6">
      <c r="A1104" s="8">
        <v>1102</v>
      </c>
      <c r="B1104" s="9" t="s">
        <v>1017</v>
      </c>
      <c r="C1104" s="8" t="str">
        <f>"202310210811"</f>
        <v>202310210811</v>
      </c>
      <c r="D1104" s="8" t="s">
        <v>1108</v>
      </c>
      <c r="E1104" s="10">
        <v>0</v>
      </c>
      <c r="F1104" s="8" t="s">
        <v>280</v>
      </c>
    </row>
    <row r="1105" s="2" customFormat="1" ht="35.1" customHeight="1" spans="1:6">
      <c r="A1105" s="8">
        <v>1103</v>
      </c>
      <c r="B1105" s="9" t="s">
        <v>1017</v>
      </c>
      <c r="C1105" s="8" t="str">
        <f>"202310210422"</f>
        <v>202310210422</v>
      </c>
      <c r="D1105" s="8" t="s">
        <v>1109</v>
      </c>
      <c r="E1105" s="10">
        <v>0</v>
      </c>
      <c r="F1105" s="8" t="s">
        <v>280</v>
      </c>
    </row>
    <row r="1106" s="2" customFormat="1" ht="35.1" customHeight="1" spans="1:6">
      <c r="A1106" s="8">
        <v>1104</v>
      </c>
      <c r="B1106" s="9" t="s">
        <v>1017</v>
      </c>
      <c r="C1106" s="8" t="str">
        <f>"202310210701"</f>
        <v>202310210701</v>
      </c>
      <c r="D1106" s="8" t="s">
        <v>1110</v>
      </c>
      <c r="E1106" s="10">
        <v>0</v>
      </c>
      <c r="F1106" s="8" t="s">
        <v>280</v>
      </c>
    </row>
    <row r="1107" s="2" customFormat="1" ht="35.1" customHeight="1" spans="1:6">
      <c r="A1107" s="8">
        <v>1105</v>
      </c>
      <c r="B1107" s="9" t="s">
        <v>1017</v>
      </c>
      <c r="C1107" s="8" t="str">
        <f>"202310210812"</f>
        <v>202310210812</v>
      </c>
      <c r="D1107" s="8" t="s">
        <v>1111</v>
      </c>
      <c r="E1107" s="10">
        <v>0</v>
      </c>
      <c r="F1107" s="8" t="s">
        <v>280</v>
      </c>
    </row>
    <row r="1108" s="2" customFormat="1" ht="35.1" customHeight="1" spans="1:6">
      <c r="A1108" s="8">
        <v>1106</v>
      </c>
      <c r="B1108" s="9" t="s">
        <v>1017</v>
      </c>
      <c r="C1108" s="8" t="str">
        <f>"202310210720"</f>
        <v>202310210720</v>
      </c>
      <c r="D1108" s="8" t="s">
        <v>1112</v>
      </c>
      <c r="E1108" s="10">
        <v>0</v>
      </c>
      <c r="F1108" s="8" t="s">
        <v>280</v>
      </c>
    </row>
    <row r="1109" s="2" customFormat="1" ht="35.1" customHeight="1" spans="1:6">
      <c r="A1109" s="8">
        <v>1107</v>
      </c>
      <c r="B1109" s="9" t="s">
        <v>1017</v>
      </c>
      <c r="C1109" s="8" t="str">
        <f>"202310210805"</f>
        <v>202310210805</v>
      </c>
      <c r="D1109" s="8" t="s">
        <v>1113</v>
      </c>
      <c r="E1109" s="10">
        <v>0</v>
      </c>
      <c r="F1109" s="8" t="s">
        <v>280</v>
      </c>
    </row>
    <row r="1110" s="2" customFormat="1" ht="35.1" customHeight="1" spans="1:6">
      <c r="A1110" s="8">
        <v>1108</v>
      </c>
      <c r="B1110" s="9" t="s">
        <v>1017</v>
      </c>
      <c r="C1110" s="8" t="str">
        <f>"202310210722"</f>
        <v>202310210722</v>
      </c>
      <c r="D1110" s="8" t="s">
        <v>1114</v>
      </c>
      <c r="E1110" s="10">
        <v>0</v>
      </c>
      <c r="F1110" s="8" t="s">
        <v>280</v>
      </c>
    </row>
    <row r="1111" s="2" customFormat="1" ht="35.1" customHeight="1" spans="1:6">
      <c r="A1111" s="8">
        <v>1109</v>
      </c>
      <c r="B1111" s="9" t="s">
        <v>1017</v>
      </c>
      <c r="C1111" s="8" t="str">
        <f>"202310210721"</f>
        <v>202310210721</v>
      </c>
      <c r="D1111" s="8" t="s">
        <v>1115</v>
      </c>
      <c r="E1111" s="10">
        <v>0</v>
      </c>
      <c r="F1111" s="8" t="s">
        <v>280</v>
      </c>
    </row>
    <row r="1112" s="2" customFormat="1" ht="35.1" customHeight="1" spans="1:6">
      <c r="A1112" s="8">
        <v>1110</v>
      </c>
      <c r="B1112" s="9" t="s">
        <v>1017</v>
      </c>
      <c r="C1112" s="8" t="str">
        <f>"202310210418"</f>
        <v>202310210418</v>
      </c>
      <c r="D1112" s="8" t="s">
        <v>1116</v>
      </c>
      <c r="E1112" s="10">
        <v>0</v>
      </c>
      <c r="F1112" s="8" t="s">
        <v>280</v>
      </c>
    </row>
    <row r="1113" s="2" customFormat="1" ht="35.1" customHeight="1" spans="1:6">
      <c r="A1113" s="8">
        <v>1111</v>
      </c>
      <c r="B1113" s="9" t="s">
        <v>1017</v>
      </c>
      <c r="C1113" s="8" t="str">
        <f>"202310210814"</f>
        <v>202310210814</v>
      </c>
      <c r="D1113" s="8" t="s">
        <v>1117</v>
      </c>
      <c r="E1113" s="10">
        <v>0</v>
      </c>
      <c r="F1113" s="8" t="s">
        <v>280</v>
      </c>
    </row>
    <row r="1114" s="2" customFormat="1" ht="35.1" customHeight="1" spans="1:6">
      <c r="A1114" s="8">
        <v>1112</v>
      </c>
      <c r="B1114" s="9" t="s">
        <v>1017</v>
      </c>
      <c r="C1114" s="8" t="str">
        <f>"202310210726"</f>
        <v>202310210726</v>
      </c>
      <c r="D1114" s="8" t="s">
        <v>1118</v>
      </c>
      <c r="E1114" s="10">
        <v>0</v>
      </c>
      <c r="F1114" s="8" t="s">
        <v>280</v>
      </c>
    </row>
    <row r="1115" s="2" customFormat="1" ht="35.1" customHeight="1" spans="1:6">
      <c r="A1115" s="8">
        <v>1113</v>
      </c>
      <c r="B1115" s="9" t="s">
        <v>1017</v>
      </c>
      <c r="C1115" s="8" t="str">
        <f>"202310210509"</f>
        <v>202310210509</v>
      </c>
      <c r="D1115" s="8" t="s">
        <v>1119</v>
      </c>
      <c r="E1115" s="10">
        <v>0</v>
      </c>
      <c r="F1115" s="8" t="s">
        <v>280</v>
      </c>
    </row>
    <row r="1116" s="2" customFormat="1" ht="35.1" customHeight="1" spans="1:6">
      <c r="A1116" s="8">
        <v>1114</v>
      </c>
      <c r="B1116" s="9" t="s">
        <v>1017</v>
      </c>
      <c r="C1116" s="8" t="str">
        <f>"202310210404"</f>
        <v>202310210404</v>
      </c>
      <c r="D1116" s="8" t="s">
        <v>1120</v>
      </c>
      <c r="E1116" s="10">
        <v>0</v>
      </c>
      <c r="F1116" s="8" t="s">
        <v>280</v>
      </c>
    </row>
    <row r="1117" s="2" customFormat="1" ht="35.1" customHeight="1" spans="1:6">
      <c r="A1117" s="8">
        <v>1115</v>
      </c>
      <c r="B1117" s="9" t="s">
        <v>1017</v>
      </c>
      <c r="C1117" s="8" t="str">
        <f>"202310210409"</f>
        <v>202310210409</v>
      </c>
      <c r="D1117" s="8" t="s">
        <v>1121</v>
      </c>
      <c r="E1117" s="10">
        <v>0</v>
      </c>
      <c r="F1117" s="8" t="s">
        <v>280</v>
      </c>
    </row>
    <row r="1118" s="2" customFormat="1" ht="35.1" customHeight="1" spans="1:6">
      <c r="A1118" s="8">
        <v>1116</v>
      </c>
      <c r="B1118" s="9" t="s">
        <v>1017</v>
      </c>
      <c r="C1118" s="8" t="str">
        <f>"202310210407"</f>
        <v>202310210407</v>
      </c>
      <c r="D1118" s="8" t="s">
        <v>1122</v>
      </c>
      <c r="E1118" s="10">
        <v>0</v>
      </c>
      <c r="F1118" s="8" t="s">
        <v>280</v>
      </c>
    </row>
    <row r="1119" s="2" customFormat="1" ht="35.1" customHeight="1" spans="1:6">
      <c r="A1119" s="8">
        <v>1117</v>
      </c>
      <c r="B1119" s="9" t="s">
        <v>1017</v>
      </c>
      <c r="C1119" s="8" t="str">
        <f>"202310210610"</f>
        <v>202310210610</v>
      </c>
      <c r="D1119" s="8" t="s">
        <v>1123</v>
      </c>
      <c r="E1119" s="10">
        <v>0</v>
      </c>
      <c r="F1119" s="8" t="s">
        <v>280</v>
      </c>
    </row>
    <row r="1120" s="2" customFormat="1" ht="35.1" customHeight="1" spans="1:6">
      <c r="A1120" s="8">
        <v>1118</v>
      </c>
      <c r="B1120" s="9" t="s">
        <v>1017</v>
      </c>
      <c r="C1120" s="8" t="str">
        <f>"202310210725"</f>
        <v>202310210725</v>
      </c>
      <c r="D1120" s="8" t="s">
        <v>1124</v>
      </c>
      <c r="E1120" s="10">
        <v>0</v>
      </c>
      <c r="F1120" s="8" t="s">
        <v>280</v>
      </c>
    </row>
    <row r="1121" s="2" customFormat="1" ht="35.1" customHeight="1" spans="1:6">
      <c r="A1121" s="8">
        <v>1119</v>
      </c>
      <c r="B1121" s="9" t="s">
        <v>1017</v>
      </c>
      <c r="C1121" s="8" t="str">
        <f>"202310210428"</f>
        <v>202310210428</v>
      </c>
      <c r="D1121" s="8" t="s">
        <v>1125</v>
      </c>
      <c r="E1121" s="10">
        <v>0</v>
      </c>
      <c r="F1121" s="8" t="s">
        <v>280</v>
      </c>
    </row>
    <row r="1122" s="2" customFormat="1" ht="35.1" customHeight="1" spans="1:6">
      <c r="A1122" s="8">
        <v>1120</v>
      </c>
      <c r="B1122" s="9" t="s">
        <v>1017</v>
      </c>
      <c r="C1122" s="8" t="str">
        <f>"202310210712"</f>
        <v>202310210712</v>
      </c>
      <c r="D1122" s="8" t="s">
        <v>1126</v>
      </c>
      <c r="E1122" s="10">
        <v>0</v>
      </c>
      <c r="F1122" s="8" t="s">
        <v>280</v>
      </c>
    </row>
    <row r="1123" s="2" customFormat="1" ht="35.1" customHeight="1" spans="1:6">
      <c r="A1123" s="8">
        <v>1121</v>
      </c>
      <c r="B1123" s="9" t="s">
        <v>1017</v>
      </c>
      <c r="C1123" s="8" t="str">
        <f>"202310210713"</f>
        <v>202310210713</v>
      </c>
      <c r="D1123" s="8" t="s">
        <v>1127</v>
      </c>
      <c r="E1123" s="10">
        <v>0</v>
      </c>
      <c r="F1123" s="8" t="s">
        <v>280</v>
      </c>
    </row>
    <row r="1124" s="2" customFormat="1" ht="35.1" customHeight="1" spans="1:6">
      <c r="A1124" s="8">
        <v>1122</v>
      </c>
      <c r="B1124" s="9" t="s">
        <v>1017</v>
      </c>
      <c r="C1124" s="8" t="str">
        <f>"202310210615"</f>
        <v>202310210615</v>
      </c>
      <c r="D1124" s="8" t="s">
        <v>1128</v>
      </c>
      <c r="E1124" s="10">
        <v>0</v>
      </c>
      <c r="F1124" s="8" t="s">
        <v>280</v>
      </c>
    </row>
    <row r="1125" s="2" customFormat="1" ht="35.1" customHeight="1" spans="1:6">
      <c r="A1125" s="8">
        <v>1123</v>
      </c>
      <c r="B1125" s="9" t="s">
        <v>1017</v>
      </c>
      <c r="C1125" s="8" t="str">
        <f>"202310210424"</f>
        <v>202310210424</v>
      </c>
      <c r="D1125" s="8" t="s">
        <v>1129</v>
      </c>
      <c r="E1125" s="10">
        <v>0</v>
      </c>
      <c r="F1125" s="8" t="s">
        <v>280</v>
      </c>
    </row>
    <row r="1126" s="2" customFormat="1" ht="35.1" customHeight="1" spans="1:6">
      <c r="A1126" s="8">
        <v>1124</v>
      </c>
      <c r="B1126" s="9" t="s">
        <v>1017</v>
      </c>
      <c r="C1126" s="8" t="str">
        <f>"202310210608"</f>
        <v>202310210608</v>
      </c>
      <c r="D1126" s="8" t="s">
        <v>1130</v>
      </c>
      <c r="E1126" s="10">
        <v>0</v>
      </c>
      <c r="F1126" s="8" t="s">
        <v>280</v>
      </c>
    </row>
    <row r="1127" s="2" customFormat="1" ht="35.1" customHeight="1" spans="1:6">
      <c r="A1127" s="8">
        <v>1125</v>
      </c>
      <c r="B1127" s="9" t="s">
        <v>1017</v>
      </c>
      <c r="C1127" s="8" t="str">
        <f>"202310210611"</f>
        <v>202310210611</v>
      </c>
      <c r="D1127" s="8" t="s">
        <v>1131</v>
      </c>
      <c r="E1127" s="10">
        <v>0</v>
      </c>
      <c r="F1127" s="8" t="s">
        <v>280</v>
      </c>
    </row>
    <row r="1128" s="2" customFormat="1" ht="35.1" customHeight="1" spans="1:6">
      <c r="A1128" s="8">
        <v>1126</v>
      </c>
      <c r="B1128" s="9" t="s">
        <v>1017</v>
      </c>
      <c r="C1128" s="8" t="str">
        <f>"202310210619"</f>
        <v>202310210619</v>
      </c>
      <c r="D1128" s="8" t="s">
        <v>1132</v>
      </c>
      <c r="E1128" s="10">
        <v>0</v>
      </c>
      <c r="F1128" s="8" t="s">
        <v>280</v>
      </c>
    </row>
    <row r="1129" s="2" customFormat="1" ht="35.1" customHeight="1" spans="1:6">
      <c r="A1129" s="8">
        <v>1127</v>
      </c>
      <c r="B1129" s="9" t="s">
        <v>1017</v>
      </c>
      <c r="C1129" s="8" t="str">
        <f>"202310210706"</f>
        <v>202310210706</v>
      </c>
      <c r="D1129" s="8" t="s">
        <v>1133</v>
      </c>
      <c r="E1129" s="10">
        <v>0</v>
      </c>
      <c r="F1129" s="8" t="s">
        <v>280</v>
      </c>
    </row>
    <row r="1130" s="2" customFormat="1" ht="35.1" customHeight="1" spans="1:6">
      <c r="A1130" s="8">
        <v>1128</v>
      </c>
      <c r="B1130" s="9" t="s">
        <v>1017</v>
      </c>
      <c r="C1130" s="8" t="str">
        <f>"202310210527"</f>
        <v>202310210527</v>
      </c>
      <c r="D1130" s="8" t="s">
        <v>1134</v>
      </c>
      <c r="E1130" s="10">
        <v>0</v>
      </c>
      <c r="F1130" s="8" t="s">
        <v>280</v>
      </c>
    </row>
    <row r="1131" s="2" customFormat="1" ht="35.1" customHeight="1" spans="1:6">
      <c r="A1131" s="8">
        <v>1129</v>
      </c>
      <c r="B1131" s="9" t="s">
        <v>1017</v>
      </c>
      <c r="C1131" s="8" t="str">
        <f>"202310210405"</f>
        <v>202310210405</v>
      </c>
      <c r="D1131" s="8" t="s">
        <v>1135</v>
      </c>
      <c r="E1131" s="10">
        <v>0</v>
      </c>
      <c r="F1131" s="8" t="s">
        <v>280</v>
      </c>
    </row>
    <row r="1132" s="2" customFormat="1" ht="35.1" customHeight="1" spans="1:6">
      <c r="A1132" s="8">
        <v>1130</v>
      </c>
      <c r="B1132" s="9" t="s">
        <v>1017</v>
      </c>
      <c r="C1132" s="8" t="str">
        <f>"202310210612"</f>
        <v>202310210612</v>
      </c>
      <c r="D1132" s="8" t="s">
        <v>1136</v>
      </c>
      <c r="E1132" s="10">
        <v>0</v>
      </c>
      <c r="F1132" s="8" t="s">
        <v>280</v>
      </c>
    </row>
    <row r="1133" s="2" customFormat="1" ht="35.1" customHeight="1" spans="1:6">
      <c r="A1133" s="8">
        <v>1131</v>
      </c>
      <c r="B1133" s="9" t="s">
        <v>1017</v>
      </c>
      <c r="C1133" s="8" t="str">
        <f>"202310210815"</f>
        <v>202310210815</v>
      </c>
      <c r="D1133" s="8" t="s">
        <v>1137</v>
      </c>
      <c r="E1133" s="10">
        <v>0</v>
      </c>
      <c r="F1133" s="8" t="s">
        <v>280</v>
      </c>
    </row>
    <row r="1134" s="2" customFormat="1" ht="35.1" customHeight="1" spans="1:6">
      <c r="A1134" s="8">
        <v>1132</v>
      </c>
      <c r="B1134" s="9" t="s">
        <v>1017</v>
      </c>
      <c r="C1134" s="8" t="str">
        <f>"202310210810"</f>
        <v>202310210810</v>
      </c>
      <c r="D1134" s="8" t="s">
        <v>1138</v>
      </c>
      <c r="E1134" s="10">
        <v>0</v>
      </c>
      <c r="F1134" s="8" t="s">
        <v>280</v>
      </c>
    </row>
    <row r="1135" s="2" customFormat="1" ht="35.1" customHeight="1" spans="1:6">
      <c r="A1135" s="8">
        <v>1133</v>
      </c>
      <c r="B1135" s="9" t="s">
        <v>1017</v>
      </c>
      <c r="C1135" s="8" t="str">
        <f>"202310210502"</f>
        <v>202310210502</v>
      </c>
      <c r="D1135" s="8" t="s">
        <v>1139</v>
      </c>
      <c r="E1135" s="10">
        <v>0</v>
      </c>
      <c r="F1135" s="8" t="s">
        <v>280</v>
      </c>
    </row>
    <row r="1136" s="2" customFormat="1" ht="35.1" customHeight="1" spans="1:6">
      <c r="A1136" s="8">
        <v>1134</v>
      </c>
      <c r="B1136" s="9" t="s">
        <v>1017</v>
      </c>
      <c r="C1136" s="8" t="str">
        <f>"202310210411"</f>
        <v>202310210411</v>
      </c>
      <c r="D1136" s="8" t="s">
        <v>1140</v>
      </c>
      <c r="E1136" s="10">
        <v>0</v>
      </c>
      <c r="F1136" s="8" t="s">
        <v>280</v>
      </c>
    </row>
    <row r="1137" s="2" customFormat="1" ht="35.1" customHeight="1" spans="1:6">
      <c r="A1137" s="8">
        <v>1135</v>
      </c>
      <c r="B1137" s="9" t="s">
        <v>1017</v>
      </c>
      <c r="C1137" s="8" t="str">
        <f>"202310210617"</f>
        <v>202310210617</v>
      </c>
      <c r="D1137" s="8" t="s">
        <v>1141</v>
      </c>
      <c r="E1137" s="10">
        <v>0</v>
      </c>
      <c r="F1137" s="8" t="s">
        <v>280</v>
      </c>
    </row>
    <row r="1138" s="2" customFormat="1" ht="35.1" customHeight="1" spans="1:6">
      <c r="A1138" s="8">
        <v>1136</v>
      </c>
      <c r="B1138" s="9" t="s">
        <v>1017</v>
      </c>
      <c r="C1138" s="8" t="str">
        <f>"202310210425"</f>
        <v>202310210425</v>
      </c>
      <c r="D1138" s="8" t="s">
        <v>1142</v>
      </c>
      <c r="E1138" s="10">
        <v>0</v>
      </c>
      <c r="F1138" s="8" t="s">
        <v>280</v>
      </c>
    </row>
    <row r="1139" s="2" customFormat="1" ht="35.1" customHeight="1" spans="1:6">
      <c r="A1139" s="8">
        <v>1137</v>
      </c>
      <c r="B1139" s="9" t="s">
        <v>1017</v>
      </c>
      <c r="C1139" s="8" t="str">
        <f>"202310210517"</f>
        <v>202310210517</v>
      </c>
      <c r="D1139" s="8" t="s">
        <v>1143</v>
      </c>
      <c r="E1139" s="10">
        <v>0</v>
      </c>
      <c r="F1139" s="8" t="s">
        <v>280</v>
      </c>
    </row>
    <row r="1140" s="2" customFormat="1" ht="35.1" customHeight="1" spans="1:6">
      <c r="A1140" s="8">
        <v>1138</v>
      </c>
      <c r="B1140" s="9" t="s">
        <v>1017</v>
      </c>
      <c r="C1140" s="8" t="str">
        <f>"202310210516"</f>
        <v>202310210516</v>
      </c>
      <c r="D1140" s="8" t="s">
        <v>1144</v>
      </c>
      <c r="E1140" s="10">
        <v>0</v>
      </c>
      <c r="F1140" s="8" t="s">
        <v>280</v>
      </c>
    </row>
    <row r="1141" s="2" customFormat="1" ht="35.1" customHeight="1" spans="1:6">
      <c r="A1141" s="8">
        <v>1139</v>
      </c>
      <c r="B1141" s="9" t="s">
        <v>1017</v>
      </c>
      <c r="C1141" s="8" t="str">
        <f>"202310210423"</f>
        <v>202310210423</v>
      </c>
      <c r="D1141" s="8" t="s">
        <v>1145</v>
      </c>
      <c r="E1141" s="10">
        <v>0</v>
      </c>
      <c r="F1141" s="8" t="s">
        <v>280</v>
      </c>
    </row>
    <row r="1142" s="2" customFormat="1" ht="35.1" customHeight="1" spans="1:6">
      <c r="A1142" s="8">
        <v>1140</v>
      </c>
      <c r="B1142" s="9" t="s">
        <v>1017</v>
      </c>
      <c r="C1142" s="8" t="str">
        <f>"202310210605"</f>
        <v>202310210605</v>
      </c>
      <c r="D1142" s="8" t="s">
        <v>1146</v>
      </c>
      <c r="E1142" s="10">
        <v>0</v>
      </c>
      <c r="F1142" s="8" t="s">
        <v>280</v>
      </c>
    </row>
    <row r="1143" s="2" customFormat="1" ht="35.1" customHeight="1" spans="1:6">
      <c r="A1143" s="8">
        <v>1141</v>
      </c>
      <c r="B1143" s="9" t="s">
        <v>1017</v>
      </c>
      <c r="C1143" s="8" t="str">
        <f>"202310210403"</f>
        <v>202310210403</v>
      </c>
      <c r="D1143" s="8" t="s">
        <v>1147</v>
      </c>
      <c r="E1143" s="10">
        <v>0</v>
      </c>
      <c r="F1143" s="8" t="s">
        <v>280</v>
      </c>
    </row>
    <row r="1144" s="2" customFormat="1" ht="35.1" customHeight="1" spans="1:6">
      <c r="A1144" s="8">
        <v>1142</v>
      </c>
      <c r="B1144" s="9" t="s">
        <v>1017</v>
      </c>
      <c r="C1144" s="8" t="str">
        <f>"202310210808"</f>
        <v>202310210808</v>
      </c>
      <c r="D1144" s="8" t="s">
        <v>1148</v>
      </c>
      <c r="E1144" s="10">
        <v>0</v>
      </c>
      <c r="F1144" s="8" t="s">
        <v>280</v>
      </c>
    </row>
    <row r="1145" s="2" customFormat="1" ht="35.1" customHeight="1" spans="1:6">
      <c r="A1145" s="8">
        <v>1143</v>
      </c>
      <c r="B1145" s="9" t="s">
        <v>1017</v>
      </c>
      <c r="C1145" s="8" t="str">
        <f>"202310210803"</f>
        <v>202310210803</v>
      </c>
      <c r="D1145" s="8" t="s">
        <v>1149</v>
      </c>
      <c r="E1145" s="10">
        <v>0</v>
      </c>
      <c r="F1145" s="8" t="s">
        <v>280</v>
      </c>
    </row>
    <row r="1146" s="2" customFormat="1" ht="35.1" customHeight="1" spans="1:6">
      <c r="A1146" s="8">
        <v>1144</v>
      </c>
      <c r="B1146" s="9" t="s">
        <v>1017</v>
      </c>
      <c r="C1146" s="8" t="str">
        <f>"202310210513"</f>
        <v>202310210513</v>
      </c>
      <c r="D1146" s="8" t="s">
        <v>1150</v>
      </c>
      <c r="E1146" s="10">
        <v>0</v>
      </c>
      <c r="F1146" s="8" t="s">
        <v>280</v>
      </c>
    </row>
    <row r="1147" s="2" customFormat="1" ht="35.1" customHeight="1" spans="1:6">
      <c r="A1147" s="8">
        <v>1145</v>
      </c>
      <c r="B1147" s="9" t="s">
        <v>1017</v>
      </c>
      <c r="C1147" s="8" t="str">
        <f>"202310210724"</f>
        <v>202310210724</v>
      </c>
      <c r="D1147" s="8" t="s">
        <v>1151</v>
      </c>
      <c r="E1147" s="10">
        <v>0</v>
      </c>
      <c r="F1147" s="8" t="s">
        <v>280</v>
      </c>
    </row>
    <row r="1148" s="2" customFormat="1" ht="35.1" customHeight="1" spans="1:6">
      <c r="A1148" s="8">
        <v>1146</v>
      </c>
      <c r="B1148" s="9" t="s">
        <v>1152</v>
      </c>
      <c r="C1148" s="8" t="str">
        <f>"202310211122"</f>
        <v>202310211122</v>
      </c>
      <c r="D1148" s="8" t="s">
        <v>1153</v>
      </c>
      <c r="E1148" s="10">
        <v>74.3</v>
      </c>
      <c r="F1148" s="8" t="s">
        <v>9</v>
      </c>
    </row>
    <row r="1149" s="2" customFormat="1" ht="35.1" customHeight="1" spans="1:6">
      <c r="A1149" s="8">
        <v>1147</v>
      </c>
      <c r="B1149" s="9" t="s">
        <v>1152</v>
      </c>
      <c r="C1149" s="8" t="str">
        <f>"202310211224"</f>
        <v>202310211224</v>
      </c>
      <c r="D1149" s="8" t="s">
        <v>1154</v>
      </c>
      <c r="E1149" s="10">
        <v>72.7</v>
      </c>
      <c r="F1149" s="8" t="s">
        <v>9</v>
      </c>
    </row>
    <row r="1150" s="2" customFormat="1" ht="35.1" customHeight="1" spans="1:6">
      <c r="A1150" s="8">
        <v>1148</v>
      </c>
      <c r="B1150" s="9" t="s">
        <v>1152</v>
      </c>
      <c r="C1150" s="8" t="str">
        <f>"202310211308"</f>
        <v>202310211308</v>
      </c>
      <c r="D1150" s="8" t="s">
        <v>1155</v>
      </c>
      <c r="E1150" s="10">
        <v>71</v>
      </c>
      <c r="F1150" s="8" t="s">
        <v>9</v>
      </c>
    </row>
    <row r="1151" s="2" customFormat="1" ht="35.1" customHeight="1" spans="1:6">
      <c r="A1151" s="8">
        <v>1149</v>
      </c>
      <c r="B1151" s="9" t="s">
        <v>1152</v>
      </c>
      <c r="C1151" s="8" t="str">
        <f>"202310211221"</f>
        <v>202310211221</v>
      </c>
      <c r="D1151" s="8" t="s">
        <v>1156</v>
      </c>
      <c r="E1151" s="10">
        <v>70.2</v>
      </c>
      <c r="F1151" s="8" t="s">
        <v>9</v>
      </c>
    </row>
    <row r="1152" s="2" customFormat="1" ht="35.1" customHeight="1" spans="1:6">
      <c r="A1152" s="8">
        <v>1150</v>
      </c>
      <c r="B1152" s="9" t="s">
        <v>1152</v>
      </c>
      <c r="C1152" s="8" t="str">
        <f>"202310211225"</f>
        <v>202310211225</v>
      </c>
      <c r="D1152" s="8" t="s">
        <v>1157</v>
      </c>
      <c r="E1152" s="10">
        <v>69.6</v>
      </c>
      <c r="F1152" s="8" t="s">
        <v>9</v>
      </c>
    </row>
    <row r="1153" s="2" customFormat="1" ht="35.1" customHeight="1" spans="1:6">
      <c r="A1153" s="8">
        <v>1151</v>
      </c>
      <c r="B1153" s="9" t="s">
        <v>1152</v>
      </c>
      <c r="C1153" s="8" t="str">
        <f>"202310211211"</f>
        <v>202310211211</v>
      </c>
      <c r="D1153" s="8" t="s">
        <v>1158</v>
      </c>
      <c r="E1153" s="10">
        <v>68.7</v>
      </c>
      <c r="F1153" s="8" t="s">
        <v>9</v>
      </c>
    </row>
    <row r="1154" s="2" customFormat="1" ht="35.1" customHeight="1" spans="1:6">
      <c r="A1154" s="8">
        <v>1152</v>
      </c>
      <c r="B1154" s="9" t="s">
        <v>1152</v>
      </c>
      <c r="C1154" s="8" t="str">
        <f>"202310211117"</f>
        <v>202310211117</v>
      </c>
      <c r="D1154" s="8" t="s">
        <v>1159</v>
      </c>
      <c r="E1154" s="10">
        <v>68.6</v>
      </c>
      <c r="F1154" s="8" t="s">
        <v>9</v>
      </c>
    </row>
    <row r="1155" s="2" customFormat="1" ht="35.1" customHeight="1" spans="1:6">
      <c r="A1155" s="8">
        <v>1153</v>
      </c>
      <c r="B1155" s="9" t="s">
        <v>1152</v>
      </c>
      <c r="C1155" s="8" t="str">
        <f>"202310211025"</f>
        <v>202310211025</v>
      </c>
      <c r="D1155" s="8" t="s">
        <v>1160</v>
      </c>
      <c r="E1155" s="10">
        <v>67.1</v>
      </c>
      <c r="F1155" s="8" t="s">
        <v>9</v>
      </c>
    </row>
    <row r="1156" s="2" customFormat="1" ht="35.1" customHeight="1" spans="1:6">
      <c r="A1156" s="8">
        <v>1154</v>
      </c>
      <c r="B1156" s="9" t="s">
        <v>1152</v>
      </c>
      <c r="C1156" s="8" t="str">
        <f>"202310211314"</f>
        <v>202310211314</v>
      </c>
      <c r="D1156" s="8" t="s">
        <v>1161</v>
      </c>
      <c r="E1156" s="10">
        <v>66.9</v>
      </c>
      <c r="F1156" s="8" t="s">
        <v>9</v>
      </c>
    </row>
    <row r="1157" s="2" customFormat="1" ht="35.1" customHeight="1" spans="1:6">
      <c r="A1157" s="8">
        <v>1155</v>
      </c>
      <c r="B1157" s="9" t="s">
        <v>1152</v>
      </c>
      <c r="C1157" s="8" t="str">
        <f>"202310211318"</f>
        <v>202310211318</v>
      </c>
      <c r="D1157" s="8" t="s">
        <v>1162</v>
      </c>
      <c r="E1157" s="10">
        <v>64.4</v>
      </c>
      <c r="F1157" s="8" t="s">
        <v>9</v>
      </c>
    </row>
    <row r="1158" s="2" customFormat="1" ht="35.1" customHeight="1" spans="1:6">
      <c r="A1158" s="8">
        <v>1156</v>
      </c>
      <c r="B1158" s="9" t="s">
        <v>1152</v>
      </c>
      <c r="C1158" s="8" t="str">
        <f>"202310211129"</f>
        <v>202310211129</v>
      </c>
      <c r="D1158" s="8" t="s">
        <v>1163</v>
      </c>
      <c r="E1158" s="10">
        <v>64.2</v>
      </c>
      <c r="F1158" s="8" t="s">
        <v>9</v>
      </c>
    </row>
    <row r="1159" s="2" customFormat="1" ht="35.1" customHeight="1" spans="1:6">
      <c r="A1159" s="8">
        <v>1157</v>
      </c>
      <c r="B1159" s="9" t="s">
        <v>1152</v>
      </c>
      <c r="C1159" s="8" t="str">
        <f>"202310211216"</f>
        <v>202310211216</v>
      </c>
      <c r="D1159" s="8" t="s">
        <v>1164</v>
      </c>
      <c r="E1159" s="10">
        <v>64</v>
      </c>
      <c r="F1159" s="8" t="s">
        <v>9</v>
      </c>
    </row>
    <row r="1160" s="2" customFormat="1" ht="35.1" customHeight="1" spans="1:6">
      <c r="A1160" s="8">
        <v>1158</v>
      </c>
      <c r="B1160" s="9" t="s">
        <v>1152</v>
      </c>
      <c r="C1160" s="8" t="str">
        <f>"202310211028"</f>
        <v>202310211028</v>
      </c>
      <c r="D1160" s="8" t="s">
        <v>1165</v>
      </c>
      <c r="E1160" s="10">
        <v>63.9</v>
      </c>
      <c r="F1160" s="8" t="s">
        <v>9</v>
      </c>
    </row>
    <row r="1161" s="2" customFormat="1" ht="35.1" customHeight="1" spans="1:6">
      <c r="A1161" s="8">
        <v>1159</v>
      </c>
      <c r="B1161" s="9" t="s">
        <v>1152</v>
      </c>
      <c r="C1161" s="8" t="str">
        <f>"202310211107"</f>
        <v>202310211107</v>
      </c>
      <c r="D1161" s="8" t="s">
        <v>1166</v>
      </c>
      <c r="E1161" s="10">
        <v>63.8</v>
      </c>
      <c r="F1161" s="8" t="s">
        <v>9</v>
      </c>
    </row>
    <row r="1162" s="2" customFormat="1" ht="35.1" customHeight="1" spans="1:6">
      <c r="A1162" s="8">
        <v>1160</v>
      </c>
      <c r="B1162" s="9" t="s">
        <v>1152</v>
      </c>
      <c r="C1162" s="8" t="str">
        <f>"202310211301"</f>
        <v>202310211301</v>
      </c>
      <c r="D1162" s="8" t="s">
        <v>1167</v>
      </c>
      <c r="E1162" s="10">
        <v>62.4</v>
      </c>
      <c r="F1162" s="8" t="s">
        <v>9</v>
      </c>
    </row>
    <row r="1163" s="2" customFormat="1" ht="35.1" customHeight="1" spans="1:6">
      <c r="A1163" s="8">
        <v>1161</v>
      </c>
      <c r="B1163" s="9" t="s">
        <v>1152</v>
      </c>
      <c r="C1163" s="8" t="str">
        <f>"202310211204"</f>
        <v>202310211204</v>
      </c>
      <c r="D1163" s="8" t="s">
        <v>1168</v>
      </c>
      <c r="E1163" s="10">
        <v>62.3</v>
      </c>
      <c r="F1163" s="8" t="s">
        <v>9</v>
      </c>
    </row>
    <row r="1164" s="2" customFormat="1" ht="35.1" customHeight="1" spans="1:6">
      <c r="A1164" s="8">
        <v>1162</v>
      </c>
      <c r="B1164" s="9" t="s">
        <v>1152</v>
      </c>
      <c r="C1164" s="8" t="str">
        <f>"202310211128"</f>
        <v>202310211128</v>
      </c>
      <c r="D1164" s="8" t="s">
        <v>1169</v>
      </c>
      <c r="E1164" s="10">
        <v>62.1</v>
      </c>
      <c r="F1164" s="8" t="s">
        <v>9</v>
      </c>
    </row>
    <row r="1165" s="2" customFormat="1" ht="35.1" customHeight="1" spans="1:6">
      <c r="A1165" s="8">
        <v>1163</v>
      </c>
      <c r="B1165" s="9" t="s">
        <v>1152</v>
      </c>
      <c r="C1165" s="8" t="str">
        <f>"202310211306"</f>
        <v>202310211306</v>
      </c>
      <c r="D1165" s="8" t="s">
        <v>1170</v>
      </c>
      <c r="E1165" s="10">
        <v>62.1</v>
      </c>
      <c r="F1165" s="8" t="s">
        <v>9</v>
      </c>
    </row>
    <row r="1166" s="2" customFormat="1" ht="35.1" customHeight="1" spans="1:6">
      <c r="A1166" s="8">
        <v>1164</v>
      </c>
      <c r="B1166" s="9" t="s">
        <v>1152</v>
      </c>
      <c r="C1166" s="8" t="str">
        <f>"202310211312"</f>
        <v>202310211312</v>
      </c>
      <c r="D1166" s="8" t="s">
        <v>1171</v>
      </c>
      <c r="E1166" s="10">
        <v>61.6</v>
      </c>
      <c r="F1166" s="8" t="s">
        <v>9</v>
      </c>
    </row>
    <row r="1167" s="2" customFormat="1" ht="35.1" customHeight="1" spans="1:6">
      <c r="A1167" s="8">
        <v>1165</v>
      </c>
      <c r="B1167" s="9" t="s">
        <v>1152</v>
      </c>
      <c r="C1167" s="8" t="str">
        <f>"202310211121"</f>
        <v>202310211121</v>
      </c>
      <c r="D1167" s="8" t="s">
        <v>1172</v>
      </c>
      <c r="E1167" s="10">
        <v>61.2</v>
      </c>
      <c r="F1167" s="8" t="s">
        <v>9</v>
      </c>
    </row>
    <row r="1168" s="2" customFormat="1" ht="35.1" customHeight="1" spans="1:6">
      <c r="A1168" s="8">
        <v>1166</v>
      </c>
      <c r="B1168" s="9" t="s">
        <v>1152</v>
      </c>
      <c r="C1168" s="8" t="str">
        <f>"202310211310"</f>
        <v>202310211310</v>
      </c>
      <c r="D1168" s="8" t="s">
        <v>1173</v>
      </c>
      <c r="E1168" s="10">
        <v>60.7</v>
      </c>
      <c r="F1168" s="8" t="s">
        <v>9</v>
      </c>
    </row>
    <row r="1169" s="2" customFormat="1" ht="35.1" customHeight="1" spans="1:6">
      <c r="A1169" s="8">
        <v>1167</v>
      </c>
      <c r="B1169" s="9" t="s">
        <v>1152</v>
      </c>
      <c r="C1169" s="8" t="str">
        <f>"202310211219"</f>
        <v>202310211219</v>
      </c>
      <c r="D1169" s="8" t="s">
        <v>1174</v>
      </c>
      <c r="E1169" s="10">
        <v>60.2</v>
      </c>
      <c r="F1169" s="8" t="s">
        <v>9</v>
      </c>
    </row>
    <row r="1170" s="2" customFormat="1" ht="35.1" customHeight="1" spans="1:6">
      <c r="A1170" s="8">
        <v>1168</v>
      </c>
      <c r="B1170" s="9" t="s">
        <v>1152</v>
      </c>
      <c r="C1170" s="8" t="str">
        <f>"202310211309"</f>
        <v>202310211309</v>
      </c>
      <c r="D1170" s="8" t="s">
        <v>1175</v>
      </c>
      <c r="E1170" s="10">
        <v>59.6</v>
      </c>
      <c r="F1170" s="8" t="s">
        <v>9</v>
      </c>
    </row>
    <row r="1171" s="2" customFormat="1" ht="35.1" customHeight="1" spans="1:6">
      <c r="A1171" s="8">
        <v>1169</v>
      </c>
      <c r="B1171" s="9" t="s">
        <v>1152</v>
      </c>
      <c r="C1171" s="8" t="str">
        <f>"202310211201"</f>
        <v>202310211201</v>
      </c>
      <c r="D1171" s="8" t="s">
        <v>1176</v>
      </c>
      <c r="E1171" s="10">
        <v>59.5</v>
      </c>
      <c r="F1171" s="8" t="s">
        <v>9</v>
      </c>
    </row>
    <row r="1172" s="2" customFormat="1" ht="35.1" customHeight="1" spans="1:6">
      <c r="A1172" s="8">
        <v>1170</v>
      </c>
      <c r="B1172" s="9" t="s">
        <v>1152</v>
      </c>
      <c r="C1172" s="8" t="str">
        <f>"202310211322"</f>
        <v>202310211322</v>
      </c>
      <c r="D1172" s="8" t="s">
        <v>1177</v>
      </c>
      <c r="E1172" s="10">
        <v>59.5</v>
      </c>
      <c r="F1172" s="8" t="s">
        <v>9</v>
      </c>
    </row>
    <row r="1173" s="2" customFormat="1" ht="35.1" customHeight="1" spans="1:6">
      <c r="A1173" s="8">
        <v>1171</v>
      </c>
      <c r="B1173" s="9" t="s">
        <v>1152</v>
      </c>
      <c r="C1173" s="8" t="str">
        <f>"202310211110"</f>
        <v>202310211110</v>
      </c>
      <c r="D1173" s="8" t="s">
        <v>1178</v>
      </c>
      <c r="E1173" s="10">
        <v>59.4</v>
      </c>
      <c r="F1173" s="8" t="s">
        <v>9</v>
      </c>
    </row>
    <row r="1174" s="2" customFormat="1" ht="35.1" customHeight="1" spans="1:6">
      <c r="A1174" s="8">
        <v>1172</v>
      </c>
      <c r="B1174" s="9" t="s">
        <v>1152</v>
      </c>
      <c r="C1174" s="8" t="str">
        <f>"202310211212"</f>
        <v>202310211212</v>
      </c>
      <c r="D1174" s="8" t="s">
        <v>1179</v>
      </c>
      <c r="E1174" s="10">
        <v>59.3</v>
      </c>
      <c r="F1174" s="8" t="s">
        <v>9</v>
      </c>
    </row>
    <row r="1175" s="2" customFormat="1" ht="35.1" customHeight="1" spans="1:6">
      <c r="A1175" s="8">
        <v>1173</v>
      </c>
      <c r="B1175" s="9" t="s">
        <v>1152</v>
      </c>
      <c r="C1175" s="8" t="str">
        <f>"202310211111"</f>
        <v>202310211111</v>
      </c>
      <c r="D1175" s="8" t="s">
        <v>1180</v>
      </c>
      <c r="E1175" s="10">
        <v>58.9</v>
      </c>
      <c r="F1175" s="8" t="s">
        <v>9</v>
      </c>
    </row>
    <row r="1176" s="2" customFormat="1" ht="35.1" customHeight="1" spans="1:6">
      <c r="A1176" s="8">
        <v>1174</v>
      </c>
      <c r="B1176" s="9" t="s">
        <v>1152</v>
      </c>
      <c r="C1176" s="8" t="str">
        <f>"202310211330"</f>
        <v>202310211330</v>
      </c>
      <c r="D1176" s="8" t="s">
        <v>1181</v>
      </c>
      <c r="E1176" s="10">
        <v>58.8</v>
      </c>
      <c r="F1176" s="8" t="s">
        <v>9</v>
      </c>
    </row>
    <row r="1177" s="2" customFormat="1" ht="35.1" customHeight="1" spans="1:6">
      <c r="A1177" s="8">
        <v>1175</v>
      </c>
      <c r="B1177" s="9" t="s">
        <v>1152</v>
      </c>
      <c r="C1177" s="8" t="str">
        <f>"202310211205"</f>
        <v>202310211205</v>
      </c>
      <c r="D1177" s="8" t="s">
        <v>1182</v>
      </c>
      <c r="E1177" s="10">
        <v>58</v>
      </c>
      <c r="F1177" s="8" t="s">
        <v>9</v>
      </c>
    </row>
    <row r="1178" s="2" customFormat="1" ht="35.1" customHeight="1" spans="1:6">
      <c r="A1178" s="8">
        <v>1176</v>
      </c>
      <c r="B1178" s="9" t="s">
        <v>1152</v>
      </c>
      <c r="C1178" s="8" t="str">
        <f>"202310211105"</f>
        <v>202310211105</v>
      </c>
      <c r="D1178" s="8" t="s">
        <v>1183</v>
      </c>
      <c r="E1178" s="10">
        <v>57.9</v>
      </c>
      <c r="F1178" s="8" t="s">
        <v>9</v>
      </c>
    </row>
    <row r="1179" s="2" customFormat="1" ht="35.1" customHeight="1" spans="1:6">
      <c r="A1179" s="8">
        <v>1177</v>
      </c>
      <c r="B1179" s="9" t="s">
        <v>1152</v>
      </c>
      <c r="C1179" s="8" t="str">
        <f>"202310211115"</f>
        <v>202310211115</v>
      </c>
      <c r="D1179" s="8" t="s">
        <v>1184</v>
      </c>
      <c r="E1179" s="10">
        <v>56.9</v>
      </c>
      <c r="F1179" s="8" t="s">
        <v>9</v>
      </c>
    </row>
    <row r="1180" s="2" customFormat="1" ht="35.1" customHeight="1" spans="1:6">
      <c r="A1180" s="8">
        <v>1178</v>
      </c>
      <c r="B1180" s="9" t="s">
        <v>1152</v>
      </c>
      <c r="C1180" s="8" t="str">
        <f>"202310211307"</f>
        <v>202310211307</v>
      </c>
      <c r="D1180" s="8" t="s">
        <v>1185</v>
      </c>
      <c r="E1180" s="10">
        <v>56.6</v>
      </c>
      <c r="F1180" s="8" t="s">
        <v>9</v>
      </c>
    </row>
    <row r="1181" s="2" customFormat="1" ht="35.1" customHeight="1" spans="1:6">
      <c r="A1181" s="8">
        <v>1179</v>
      </c>
      <c r="B1181" s="9" t="s">
        <v>1152</v>
      </c>
      <c r="C1181" s="8" t="str">
        <f>"202310211217"</f>
        <v>202310211217</v>
      </c>
      <c r="D1181" s="8" t="s">
        <v>1186</v>
      </c>
      <c r="E1181" s="10">
        <v>56.6</v>
      </c>
      <c r="F1181" s="8" t="s">
        <v>9</v>
      </c>
    </row>
    <row r="1182" s="2" customFormat="1" ht="35.1" customHeight="1" spans="1:6">
      <c r="A1182" s="8">
        <v>1180</v>
      </c>
      <c r="B1182" s="9" t="s">
        <v>1152</v>
      </c>
      <c r="C1182" s="8" t="str">
        <f>"202310211106"</f>
        <v>202310211106</v>
      </c>
      <c r="D1182" s="8" t="s">
        <v>1187</v>
      </c>
      <c r="E1182" s="10">
        <v>56.5</v>
      </c>
      <c r="F1182" s="8" t="s">
        <v>9</v>
      </c>
    </row>
    <row r="1183" s="2" customFormat="1" ht="35.1" customHeight="1" spans="1:6">
      <c r="A1183" s="8">
        <v>1181</v>
      </c>
      <c r="B1183" s="9" t="s">
        <v>1152</v>
      </c>
      <c r="C1183" s="8" t="str">
        <f>"202310211120"</f>
        <v>202310211120</v>
      </c>
      <c r="D1183" s="8" t="s">
        <v>1188</v>
      </c>
      <c r="E1183" s="10">
        <v>56.4</v>
      </c>
      <c r="F1183" s="8" t="s">
        <v>9</v>
      </c>
    </row>
    <row r="1184" s="2" customFormat="1" ht="35.1" customHeight="1" spans="1:6">
      <c r="A1184" s="8">
        <v>1182</v>
      </c>
      <c r="B1184" s="9" t="s">
        <v>1152</v>
      </c>
      <c r="C1184" s="8" t="str">
        <f>"202310211229"</f>
        <v>202310211229</v>
      </c>
      <c r="D1184" s="8" t="s">
        <v>1189</v>
      </c>
      <c r="E1184" s="10">
        <v>56.3</v>
      </c>
      <c r="F1184" s="8" t="s">
        <v>9</v>
      </c>
    </row>
    <row r="1185" s="2" customFormat="1" ht="35.1" customHeight="1" spans="1:6">
      <c r="A1185" s="8">
        <v>1183</v>
      </c>
      <c r="B1185" s="9" t="s">
        <v>1152</v>
      </c>
      <c r="C1185" s="8" t="str">
        <f>"202310211022"</f>
        <v>202310211022</v>
      </c>
      <c r="D1185" s="8" t="s">
        <v>1190</v>
      </c>
      <c r="E1185" s="10">
        <v>54.7</v>
      </c>
      <c r="F1185" s="8" t="s">
        <v>9</v>
      </c>
    </row>
    <row r="1186" s="2" customFormat="1" ht="35.1" customHeight="1" spans="1:6">
      <c r="A1186" s="8">
        <v>1184</v>
      </c>
      <c r="B1186" s="9" t="s">
        <v>1152</v>
      </c>
      <c r="C1186" s="8" t="str">
        <f>"202310211130"</f>
        <v>202310211130</v>
      </c>
      <c r="D1186" s="8" t="s">
        <v>1191</v>
      </c>
      <c r="E1186" s="10">
        <v>53.9</v>
      </c>
      <c r="F1186" s="8" t="s">
        <v>9</v>
      </c>
    </row>
    <row r="1187" s="2" customFormat="1" ht="35.1" customHeight="1" spans="1:6">
      <c r="A1187" s="8">
        <v>1185</v>
      </c>
      <c r="B1187" s="9" t="s">
        <v>1152</v>
      </c>
      <c r="C1187" s="8" t="str">
        <f>"202310211215"</f>
        <v>202310211215</v>
      </c>
      <c r="D1187" s="8" t="s">
        <v>1192</v>
      </c>
      <c r="E1187" s="10">
        <v>53.5</v>
      </c>
      <c r="F1187" s="8" t="s">
        <v>9</v>
      </c>
    </row>
    <row r="1188" s="2" customFormat="1" ht="35.1" customHeight="1" spans="1:6">
      <c r="A1188" s="8">
        <v>1186</v>
      </c>
      <c r="B1188" s="9" t="s">
        <v>1152</v>
      </c>
      <c r="C1188" s="8" t="str">
        <f>"202310211329"</f>
        <v>202310211329</v>
      </c>
      <c r="D1188" s="8" t="s">
        <v>1193</v>
      </c>
      <c r="E1188" s="10">
        <v>52.7</v>
      </c>
      <c r="F1188" s="8" t="s">
        <v>9</v>
      </c>
    </row>
    <row r="1189" s="2" customFormat="1" ht="35.1" customHeight="1" spans="1:6">
      <c r="A1189" s="8">
        <v>1187</v>
      </c>
      <c r="B1189" s="9" t="s">
        <v>1152</v>
      </c>
      <c r="C1189" s="8" t="str">
        <f>"202310211109"</f>
        <v>202310211109</v>
      </c>
      <c r="D1189" s="8" t="s">
        <v>1194</v>
      </c>
      <c r="E1189" s="10">
        <v>52.6</v>
      </c>
      <c r="F1189" s="8" t="s">
        <v>9</v>
      </c>
    </row>
    <row r="1190" s="2" customFormat="1" ht="35.1" customHeight="1" spans="1:6">
      <c r="A1190" s="8">
        <v>1188</v>
      </c>
      <c r="B1190" s="9" t="s">
        <v>1152</v>
      </c>
      <c r="C1190" s="8" t="str">
        <f>"202310211021"</f>
        <v>202310211021</v>
      </c>
      <c r="D1190" s="8" t="s">
        <v>1195</v>
      </c>
      <c r="E1190" s="10">
        <v>50.2</v>
      </c>
      <c r="F1190" s="8" t="s">
        <v>9</v>
      </c>
    </row>
    <row r="1191" s="2" customFormat="1" ht="35.1" customHeight="1" spans="1:6">
      <c r="A1191" s="8">
        <v>1189</v>
      </c>
      <c r="B1191" s="9" t="s">
        <v>1152</v>
      </c>
      <c r="C1191" s="8" t="str">
        <f>"202310211228"</f>
        <v>202310211228</v>
      </c>
      <c r="D1191" s="8" t="s">
        <v>1196</v>
      </c>
      <c r="E1191" s="10">
        <v>49.8</v>
      </c>
      <c r="F1191" s="8" t="s">
        <v>9</v>
      </c>
    </row>
    <row r="1192" s="2" customFormat="1" ht="35.1" customHeight="1" spans="1:6">
      <c r="A1192" s="8">
        <v>1190</v>
      </c>
      <c r="B1192" s="9" t="s">
        <v>1152</v>
      </c>
      <c r="C1192" s="8" t="str">
        <f>"202310211311"</f>
        <v>202310211311</v>
      </c>
      <c r="D1192" s="8" t="s">
        <v>1197</v>
      </c>
      <c r="E1192" s="10">
        <v>47.7</v>
      </c>
      <c r="F1192" s="8" t="s">
        <v>9</v>
      </c>
    </row>
    <row r="1193" s="2" customFormat="1" ht="35.1" customHeight="1" spans="1:6">
      <c r="A1193" s="8">
        <v>1191</v>
      </c>
      <c r="B1193" s="9" t="s">
        <v>1152</v>
      </c>
      <c r="C1193" s="8" t="str">
        <f>"202310211126"</f>
        <v>202310211126</v>
      </c>
      <c r="D1193" s="8" t="s">
        <v>1198</v>
      </c>
      <c r="E1193" s="10">
        <v>43</v>
      </c>
      <c r="F1193" s="8" t="s">
        <v>9</v>
      </c>
    </row>
    <row r="1194" s="2" customFormat="1" ht="35.1" customHeight="1" spans="1:6">
      <c r="A1194" s="8">
        <v>1192</v>
      </c>
      <c r="B1194" s="9" t="s">
        <v>1152</v>
      </c>
      <c r="C1194" s="8" t="str">
        <f>"202310211023"</f>
        <v>202310211023</v>
      </c>
      <c r="D1194" s="8" t="s">
        <v>1199</v>
      </c>
      <c r="E1194" s="10">
        <v>0</v>
      </c>
      <c r="F1194" s="8" t="s">
        <v>280</v>
      </c>
    </row>
    <row r="1195" s="2" customFormat="1" ht="35.1" customHeight="1" spans="1:6">
      <c r="A1195" s="8">
        <v>1193</v>
      </c>
      <c r="B1195" s="9" t="s">
        <v>1152</v>
      </c>
      <c r="C1195" s="8" t="str">
        <f>"202310211315"</f>
        <v>202310211315</v>
      </c>
      <c r="D1195" s="8" t="s">
        <v>1200</v>
      </c>
      <c r="E1195" s="10">
        <v>0</v>
      </c>
      <c r="F1195" s="8" t="s">
        <v>280</v>
      </c>
    </row>
    <row r="1196" s="2" customFormat="1" ht="35.1" customHeight="1" spans="1:6">
      <c r="A1196" s="8">
        <v>1194</v>
      </c>
      <c r="B1196" s="9" t="s">
        <v>1152</v>
      </c>
      <c r="C1196" s="8" t="str">
        <f>"202310211119"</f>
        <v>202310211119</v>
      </c>
      <c r="D1196" s="8" t="s">
        <v>1201</v>
      </c>
      <c r="E1196" s="10">
        <v>0</v>
      </c>
      <c r="F1196" s="8" t="s">
        <v>280</v>
      </c>
    </row>
    <row r="1197" s="2" customFormat="1" ht="35.1" customHeight="1" spans="1:6">
      <c r="A1197" s="8">
        <v>1195</v>
      </c>
      <c r="B1197" s="9" t="s">
        <v>1152</v>
      </c>
      <c r="C1197" s="8" t="str">
        <f>"202310211113"</f>
        <v>202310211113</v>
      </c>
      <c r="D1197" s="8" t="s">
        <v>1202</v>
      </c>
      <c r="E1197" s="10">
        <v>0</v>
      </c>
      <c r="F1197" s="8" t="s">
        <v>280</v>
      </c>
    </row>
    <row r="1198" s="2" customFormat="1" ht="35.1" customHeight="1" spans="1:6">
      <c r="A1198" s="8">
        <v>1196</v>
      </c>
      <c r="B1198" s="9" t="s">
        <v>1152</v>
      </c>
      <c r="C1198" s="8" t="str">
        <f>"202310211316"</f>
        <v>202310211316</v>
      </c>
      <c r="D1198" s="8" t="s">
        <v>1203</v>
      </c>
      <c r="E1198" s="10">
        <v>0</v>
      </c>
      <c r="F1198" s="8" t="s">
        <v>280</v>
      </c>
    </row>
    <row r="1199" s="2" customFormat="1" ht="35.1" customHeight="1" spans="1:6">
      <c r="A1199" s="8">
        <v>1197</v>
      </c>
      <c r="B1199" s="9" t="s">
        <v>1152</v>
      </c>
      <c r="C1199" s="8" t="str">
        <f>"202310211328"</f>
        <v>202310211328</v>
      </c>
      <c r="D1199" s="8" t="s">
        <v>1204</v>
      </c>
      <c r="E1199" s="10">
        <v>0</v>
      </c>
      <c r="F1199" s="8" t="s">
        <v>280</v>
      </c>
    </row>
    <row r="1200" s="2" customFormat="1" ht="35.1" customHeight="1" spans="1:6">
      <c r="A1200" s="8">
        <v>1198</v>
      </c>
      <c r="B1200" s="9" t="s">
        <v>1152</v>
      </c>
      <c r="C1200" s="8" t="str">
        <f>"202310211124"</f>
        <v>202310211124</v>
      </c>
      <c r="D1200" s="8" t="s">
        <v>1205</v>
      </c>
      <c r="E1200" s="10">
        <v>0</v>
      </c>
      <c r="F1200" s="8" t="s">
        <v>280</v>
      </c>
    </row>
    <row r="1201" s="2" customFormat="1" ht="35.1" customHeight="1" spans="1:6">
      <c r="A1201" s="8">
        <v>1199</v>
      </c>
      <c r="B1201" s="9" t="s">
        <v>1152</v>
      </c>
      <c r="C1201" s="8" t="str">
        <f>"202310211207"</f>
        <v>202310211207</v>
      </c>
      <c r="D1201" s="8" t="s">
        <v>1206</v>
      </c>
      <c r="E1201" s="10">
        <v>0</v>
      </c>
      <c r="F1201" s="8" t="s">
        <v>280</v>
      </c>
    </row>
    <row r="1202" s="2" customFormat="1" ht="35.1" customHeight="1" spans="1:6">
      <c r="A1202" s="8">
        <v>1200</v>
      </c>
      <c r="B1202" s="9" t="s">
        <v>1152</v>
      </c>
      <c r="C1202" s="8" t="str">
        <f>"202310211206"</f>
        <v>202310211206</v>
      </c>
      <c r="D1202" s="8" t="s">
        <v>1207</v>
      </c>
      <c r="E1202" s="10">
        <v>0</v>
      </c>
      <c r="F1202" s="8" t="s">
        <v>280</v>
      </c>
    </row>
    <row r="1203" s="2" customFormat="1" ht="35.1" customHeight="1" spans="1:6">
      <c r="A1203" s="8">
        <v>1201</v>
      </c>
      <c r="B1203" s="9" t="s">
        <v>1152</v>
      </c>
      <c r="C1203" s="8" t="str">
        <f>"202310211218"</f>
        <v>202310211218</v>
      </c>
      <c r="D1203" s="8" t="s">
        <v>1208</v>
      </c>
      <c r="E1203" s="10">
        <v>0</v>
      </c>
      <c r="F1203" s="8" t="s">
        <v>280</v>
      </c>
    </row>
    <row r="1204" s="2" customFormat="1" ht="35.1" customHeight="1" spans="1:6">
      <c r="A1204" s="8">
        <v>1202</v>
      </c>
      <c r="B1204" s="9" t="s">
        <v>1152</v>
      </c>
      <c r="C1204" s="8" t="str">
        <f>"202310211118"</f>
        <v>202310211118</v>
      </c>
      <c r="D1204" s="8" t="s">
        <v>1209</v>
      </c>
      <c r="E1204" s="10">
        <v>0</v>
      </c>
      <c r="F1204" s="8" t="s">
        <v>280</v>
      </c>
    </row>
    <row r="1205" s="2" customFormat="1" ht="35.1" customHeight="1" spans="1:6">
      <c r="A1205" s="8">
        <v>1203</v>
      </c>
      <c r="B1205" s="9" t="s">
        <v>1152</v>
      </c>
      <c r="C1205" s="8" t="str">
        <f>"202310211321"</f>
        <v>202310211321</v>
      </c>
      <c r="D1205" s="8" t="s">
        <v>1210</v>
      </c>
      <c r="E1205" s="10">
        <v>0</v>
      </c>
      <c r="F1205" s="8" t="s">
        <v>280</v>
      </c>
    </row>
    <row r="1206" s="2" customFormat="1" ht="35.1" customHeight="1" spans="1:6">
      <c r="A1206" s="8">
        <v>1204</v>
      </c>
      <c r="B1206" s="9" t="s">
        <v>1152</v>
      </c>
      <c r="C1206" s="8" t="str">
        <f>"202310211020"</f>
        <v>202310211020</v>
      </c>
      <c r="D1206" s="8" t="s">
        <v>1211</v>
      </c>
      <c r="E1206" s="10">
        <v>0</v>
      </c>
      <c r="F1206" s="8" t="s">
        <v>280</v>
      </c>
    </row>
    <row r="1207" s="2" customFormat="1" ht="35.1" customHeight="1" spans="1:6">
      <c r="A1207" s="8">
        <v>1205</v>
      </c>
      <c r="B1207" s="9" t="s">
        <v>1152</v>
      </c>
      <c r="C1207" s="8" t="str">
        <f>"202310211112"</f>
        <v>202310211112</v>
      </c>
      <c r="D1207" s="8" t="s">
        <v>1212</v>
      </c>
      <c r="E1207" s="10">
        <v>0</v>
      </c>
      <c r="F1207" s="8" t="s">
        <v>280</v>
      </c>
    </row>
    <row r="1208" s="2" customFormat="1" ht="35.1" customHeight="1" spans="1:6">
      <c r="A1208" s="8">
        <v>1206</v>
      </c>
      <c r="B1208" s="9" t="s">
        <v>1152</v>
      </c>
      <c r="C1208" s="8" t="str">
        <f>"202310211202"</f>
        <v>202310211202</v>
      </c>
      <c r="D1208" s="8" t="s">
        <v>1213</v>
      </c>
      <c r="E1208" s="10">
        <v>0</v>
      </c>
      <c r="F1208" s="8" t="s">
        <v>280</v>
      </c>
    </row>
    <row r="1209" s="2" customFormat="1" ht="35.1" customHeight="1" spans="1:6">
      <c r="A1209" s="8">
        <v>1207</v>
      </c>
      <c r="B1209" s="9" t="s">
        <v>1152</v>
      </c>
      <c r="C1209" s="8" t="str">
        <f>"202310211304"</f>
        <v>202310211304</v>
      </c>
      <c r="D1209" s="8" t="s">
        <v>1214</v>
      </c>
      <c r="E1209" s="10">
        <v>0</v>
      </c>
      <c r="F1209" s="8" t="s">
        <v>280</v>
      </c>
    </row>
    <row r="1210" s="2" customFormat="1" ht="35.1" customHeight="1" spans="1:6">
      <c r="A1210" s="8">
        <v>1208</v>
      </c>
      <c r="B1210" s="9" t="s">
        <v>1152</v>
      </c>
      <c r="C1210" s="8" t="str">
        <f>"202310211123"</f>
        <v>202310211123</v>
      </c>
      <c r="D1210" s="8" t="s">
        <v>1215</v>
      </c>
      <c r="E1210" s="10">
        <v>0</v>
      </c>
      <c r="F1210" s="8" t="s">
        <v>280</v>
      </c>
    </row>
    <row r="1211" s="2" customFormat="1" ht="35.1" customHeight="1" spans="1:6">
      <c r="A1211" s="8">
        <v>1209</v>
      </c>
      <c r="B1211" s="9" t="s">
        <v>1152</v>
      </c>
      <c r="C1211" s="8" t="str">
        <f>"202310211024"</f>
        <v>202310211024</v>
      </c>
      <c r="D1211" s="8" t="s">
        <v>1216</v>
      </c>
      <c r="E1211" s="10">
        <v>0</v>
      </c>
      <c r="F1211" s="8" t="s">
        <v>280</v>
      </c>
    </row>
    <row r="1212" s="2" customFormat="1" ht="35.1" customHeight="1" spans="1:6">
      <c r="A1212" s="8">
        <v>1210</v>
      </c>
      <c r="B1212" s="9" t="s">
        <v>1152</v>
      </c>
      <c r="C1212" s="8" t="str">
        <f>"202310211125"</f>
        <v>202310211125</v>
      </c>
      <c r="D1212" s="8" t="s">
        <v>1217</v>
      </c>
      <c r="E1212" s="10">
        <v>0</v>
      </c>
      <c r="F1212" s="8" t="s">
        <v>280</v>
      </c>
    </row>
    <row r="1213" s="2" customFormat="1" ht="35.1" customHeight="1" spans="1:6">
      <c r="A1213" s="8">
        <v>1211</v>
      </c>
      <c r="B1213" s="9" t="s">
        <v>1152</v>
      </c>
      <c r="C1213" s="8" t="str">
        <f>"202310211208"</f>
        <v>202310211208</v>
      </c>
      <c r="D1213" s="8" t="s">
        <v>1218</v>
      </c>
      <c r="E1213" s="10">
        <v>0</v>
      </c>
      <c r="F1213" s="8" t="s">
        <v>280</v>
      </c>
    </row>
    <row r="1214" s="2" customFormat="1" ht="35.1" customHeight="1" spans="1:6">
      <c r="A1214" s="8">
        <v>1212</v>
      </c>
      <c r="B1214" s="9" t="s">
        <v>1152</v>
      </c>
      <c r="C1214" s="8" t="str">
        <f>"202310211302"</f>
        <v>202310211302</v>
      </c>
      <c r="D1214" s="8" t="s">
        <v>1219</v>
      </c>
      <c r="E1214" s="10">
        <v>0</v>
      </c>
      <c r="F1214" s="8" t="s">
        <v>280</v>
      </c>
    </row>
    <row r="1215" s="2" customFormat="1" ht="35.1" customHeight="1" spans="1:6">
      <c r="A1215" s="8">
        <v>1213</v>
      </c>
      <c r="B1215" s="9" t="s">
        <v>1152</v>
      </c>
      <c r="C1215" s="8" t="str">
        <f>"202310211305"</f>
        <v>202310211305</v>
      </c>
      <c r="D1215" s="8" t="s">
        <v>1220</v>
      </c>
      <c r="E1215" s="10">
        <v>0</v>
      </c>
      <c r="F1215" s="8" t="s">
        <v>280</v>
      </c>
    </row>
    <row r="1216" s="2" customFormat="1" ht="35.1" customHeight="1" spans="1:6">
      <c r="A1216" s="8">
        <v>1214</v>
      </c>
      <c r="B1216" s="9" t="s">
        <v>1152</v>
      </c>
      <c r="C1216" s="8" t="str">
        <f>"202310211223"</f>
        <v>202310211223</v>
      </c>
      <c r="D1216" s="8" t="s">
        <v>1221</v>
      </c>
      <c r="E1216" s="10">
        <v>0</v>
      </c>
      <c r="F1216" s="8" t="s">
        <v>280</v>
      </c>
    </row>
    <row r="1217" s="2" customFormat="1" ht="35.1" customHeight="1" spans="1:6">
      <c r="A1217" s="8">
        <v>1215</v>
      </c>
      <c r="B1217" s="9" t="s">
        <v>1152</v>
      </c>
      <c r="C1217" s="8" t="str">
        <f>"202310211319"</f>
        <v>202310211319</v>
      </c>
      <c r="D1217" s="8" t="s">
        <v>1222</v>
      </c>
      <c r="E1217" s="10">
        <v>0</v>
      </c>
      <c r="F1217" s="8" t="s">
        <v>280</v>
      </c>
    </row>
    <row r="1218" s="2" customFormat="1" ht="35.1" customHeight="1" spans="1:6">
      <c r="A1218" s="8">
        <v>1216</v>
      </c>
      <c r="B1218" s="9" t="s">
        <v>1152</v>
      </c>
      <c r="C1218" s="8" t="str">
        <f>"202310211317"</f>
        <v>202310211317</v>
      </c>
      <c r="D1218" s="8" t="s">
        <v>1223</v>
      </c>
      <c r="E1218" s="10">
        <v>0</v>
      </c>
      <c r="F1218" s="8" t="s">
        <v>280</v>
      </c>
    </row>
    <row r="1219" s="2" customFormat="1" ht="35.1" customHeight="1" spans="1:6">
      <c r="A1219" s="8">
        <v>1217</v>
      </c>
      <c r="B1219" s="9" t="s">
        <v>1152</v>
      </c>
      <c r="C1219" s="8" t="str">
        <f>"202310211326"</f>
        <v>202310211326</v>
      </c>
      <c r="D1219" s="8" t="s">
        <v>1224</v>
      </c>
      <c r="E1219" s="10">
        <v>0</v>
      </c>
      <c r="F1219" s="8" t="s">
        <v>280</v>
      </c>
    </row>
    <row r="1220" s="2" customFormat="1" ht="35.1" customHeight="1" spans="1:6">
      <c r="A1220" s="8">
        <v>1218</v>
      </c>
      <c r="B1220" s="9" t="s">
        <v>1152</v>
      </c>
      <c r="C1220" s="8" t="str">
        <f>"202310211210"</f>
        <v>202310211210</v>
      </c>
      <c r="D1220" s="8" t="s">
        <v>1225</v>
      </c>
      <c r="E1220" s="10">
        <v>0</v>
      </c>
      <c r="F1220" s="8" t="s">
        <v>280</v>
      </c>
    </row>
    <row r="1221" s="2" customFormat="1" ht="35.1" customHeight="1" spans="1:6">
      <c r="A1221" s="8">
        <v>1219</v>
      </c>
      <c r="B1221" s="9" t="s">
        <v>1152</v>
      </c>
      <c r="C1221" s="8" t="str">
        <f>"202310211327"</f>
        <v>202310211327</v>
      </c>
      <c r="D1221" s="8" t="s">
        <v>1226</v>
      </c>
      <c r="E1221" s="10">
        <v>0</v>
      </c>
      <c r="F1221" s="8" t="s">
        <v>280</v>
      </c>
    </row>
    <row r="1222" s="2" customFormat="1" ht="35.1" customHeight="1" spans="1:6">
      <c r="A1222" s="8">
        <v>1220</v>
      </c>
      <c r="B1222" s="9" t="s">
        <v>1152</v>
      </c>
      <c r="C1222" s="8" t="str">
        <f>"202310211214"</f>
        <v>202310211214</v>
      </c>
      <c r="D1222" s="8" t="s">
        <v>1227</v>
      </c>
      <c r="E1222" s="10">
        <v>0</v>
      </c>
      <c r="F1222" s="8" t="s">
        <v>280</v>
      </c>
    </row>
    <row r="1223" s="2" customFormat="1" ht="35.1" customHeight="1" spans="1:6">
      <c r="A1223" s="8">
        <v>1221</v>
      </c>
      <c r="B1223" s="9" t="s">
        <v>1152</v>
      </c>
      <c r="C1223" s="8" t="str">
        <f>"202310211222"</f>
        <v>202310211222</v>
      </c>
      <c r="D1223" s="8" t="s">
        <v>1228</v>
      </c>
      <c r="E1223" s="10">
        <v>0</v>
      </c>
      <c r="F1223" s="8" t="s">
        <v>280</v>
      </c>
    </row>
    <row r="1224" s="2" customFormat="1" ht="35.1" customHeight="1" spans="1:6">
      <c r="A1224" s="8">
        <v>1222</v>
      </c>
      <c r="B1224" s="9" t="s">
        <v>1152</v>
      </c>
      <c r="C1224" s="8" t="str">
        <f>"202310211227"</f>
        <v>202310211227</v>
      </c>
      <c r="D1224" s="8" t="s">
        <v>1229</v>
      </c>
      <c r="E1224" s="10">
        <v>0</v>
      </c>
      <c r="F1224" s="8" t="s">
        <v>280</v>
      </c>
    </row>
    <row r="1225" s="2" customFormat="1" ht="35.1" customHeight="1" spans="1:6">
      <c r="A1225" s="8">
        <v>1223</v>
      </c>
      <c r="B1225" s="9" t="s">
        <v>1152</v>
      </c>
      <c r="C1225" s="8" t="str">
        <f>"202310211325"</f>
        <v>202310211325</v>
      </c>
      <c r="D1225" s="8" t="s">
        <v>1230</v>
      </c>
      <c r="E1225" s="10">
        <v>0</v>
      </c>
      <c r="F1225" s="8" t="s">
        <v>280</v>
      </c>
    </row>
    <row r="1226" s="2" customFormat="1" ht="35.1" customHeight="1" spans="1:6">
      <c r="A1226" s="8">
        <v>1224</v>
      </c>
      <c r="B1226" s="9" t="s">
        <v>1152</v>
      </c>
      <c r="C1226" s="8" t="str">
        <f>"202310211203"</f>
        <v>202310211203</v>
      </c>
      <c r="D1226" s="8" t="s">
        <v>1231</v>
      </c>
      <c r="E1226" s="10">
        <v>0</v>
      </c>
      <c r="F1226" s="8" t="s">
        <v>280</v>
      </c>
    </row>
    <row r="1227" s="2" customFormat="1" ht="35.1" customHeight="1" spans="1:6">
      <c r="A1227" s="8">
        <v>1225</v>
      </c>
      <c r="B1227" s="9" t="s">
        <v>1152</v>
      </c>
      <c r="C1227" s="8" t="str">
        <f>"202310211116"</f>
        <v>202310211116</v>
      </c>
      <c r="D1227" s="8" t="s">
        <v>1232</v>
      </c>
      <c r="E1227" s="10">
        <v>0</v>
      </c>
      <c r="F1227" s="8" t="s">
        <v>280</v>
      </c>
    </row>
    <row r="1228" s="2" customFormat="1" ht="35.1" customHeight="1" spans="1:6">
      <c r="A1228" s="8">
        <v>1226</v>
      </c>
      <c r="B1228" s="9" t="s">
        <v>1152</v>
      </c>
      <c r="C1228" s="8" t="str">
        <f>"202310211209"</f>
        <v>202310211209</v>
      </c>
      <c r="D1228" s="8" t="s">
        <v>1233</v>
      </c>
      <c r="E1228" s="10">
        <v>0</v>
      </c>
      <c r="F1228" s="8" t="s">
        <v>280</v>
      </c>
    </row>
    <row r="1229" s="2" customFormat="1" ht="35.1" customHeight="1" spans="1:6">
      <c r="A1229" s="8">
        <v>1227</v>
      </c>
      <c r="B1229" s="9" t="s">
        <v>1152</v>
      </c>
      <c r="C1229" s="8" t="str">
        <f>"202310211027"</f>
        <v>202310211027</v>
      </c>
      <c r="D1229" s="8" t="s">
        <v>1174</v>
      </c>
      <c r="E1229" s="10">
        <v>0</v>
      </c>
      <c r="F1229" s="8" t="s">
        <v>280</v>
      </c>
    </row>
    <row r="1230" s="2" customFormat="1" ht="35.1" customHeight="1" spans="1:6">
      <c r="A1230" s="8">
        <v>1228</v>
      </c>
      <c r="B1230" s="9" t="s">
        <v>1152</v>
      </c>
      <c r="C1230" s="8" t="str">
        <f>"202310211220"</f>
        <v>202310211220</v>
      </c>
      <c r="D1230" s="8" t="s">
        <v>1234</v>
      </c>
      <c r="E1230" s="10">
        <v>0</v>
      </c>
      <c r="F1230" s="8" t="s">
        <v>280</v>
      </c>
    </row>
    <row r="1231" s="2" customFormat="1" ht="35.1" customHeight="1" spans="1:6">
      <c r="A1231" s="8">
        <v>1229</v>
      </c>
      <c r="B1231" s="9" t="s">
        <v>1152</v>
      </c>
      <c r="C1231" s="8" t="str">
        <f>"202310211127"</f>
        <v>202310211127</v>
      </c>
      <c r="D1231" s="8" t="s">
        <v>1235</v>
      </c>
      <c r="E1231" s="10">
        <v>0</v>
      </c>
      <c r="F1231" s="8" t="s">
        <v>280</v>
      </c>
    </row>
    <row r="1232" s="2" customFormat="1" ht="35.1" customHeight="1" spans="1:6">
      <c r="A1232" s="8">
        <v>1230</v>
      </c>
      <c r="B1232" s="9" t="s">
        <v>1152</v>
      </c>
      <c r="C1232" s="8" t="str">
        <f>"202310211303"</f>
        <v>202310211303</v>
      </c>
      <c r="D1232" s="8" t="s">
        <v>1236</v>
      </c>
      <c r="E1232" s="10">
        <v>0</v>
      </c>
      <c r="F1232" s="8" t="s">
        <v>280</v>
      </c>
    </row>
    <row r="1233" s="2" customFormat="1" ht="35.1" customHeight="1" spans="1:6">
      <c r="A1233" s="8">
        <v>1231</v>
      </c>
      <c r="B1233" s="9" t="s">
        <v>1152</v>
      </c>
      <c r="C1233" s="8" t="str">
        <f>"202310211324"</f>
        <v>202310211324</v>
      </c>
      <c r="D1233" s="8" t="s">
        <v>1237</v>
      </c>
      <c r="E1233" s="10">
        <v>0</v>
      </c>
      <c r="F1233" s="8" t="s">
        <v>280</v>
      </c>
    </row>
    <row r="1234" s="2" customFormat="1" ht="35.1" customHeight="1" spans="1:6">
      <c r="A1234" s="8">
        <v>1232</v>
      </c>
      <c r="B1234" s="9" t="s">
        <v>1152</v>
      </c>
      <c r="C1234" s="8" t="str">
        <f>"202310211026"</f>
        <v>202310211026</v>
      </c>
      <c r="D1234" s="8" t="s">
        <v>1238</v>
      </c>
      <c r="E1234" s="10">
        <v>0</v>
      </c>
      <c r="F1234" s="8" t="s">
        <v>280</v>
      </c>
    </row>
    <row r="1235" s="2" customFormat="1" ht="35.1" customHeight="1" spans="1:6">
      <c r="A1235" s="8">
        <v>1233</v>
      </c>
      <c r="B1235" s="9" t="s">
        <v>1152</v>
      </c>
      <c r="C1235" s="8" t="str">
        <f>"202310211320"</f>
        <v>202310211320</v>
      </c>
      <c r="D1235" s="8" t="s">
        <v>1239</v>
      </c>
      <c r="E1235" s="10">
        <v>0</v>
      </c>
      <c r="F1235" s="8" t="s">
        <v>280</v>
      </c>
    </row>
    <row r="1236" s="2" customFormat="1" ht="35.1" customHeight="1" spans="1:6">
      <c r="A1236" s="8">
        <v>1234</v>
      </c>
      <c r="B1236" s="9" t="s">
        <v>1152</v>
      </c>
      <c r="C1236" s="8" t="str">
        <f>"202310211226"</f>
        <v>202310211226</v>
      </c>
      <c r="D1236" s="8" t="s">
        <v>1240</v>
      </c>
      <c r="E1236" s="10">
        <v>0</v>
      </c>
      <c r="F1236" s="8" t="s">
        <v>280</v>
      </c>
    </row>
    <row r="1237" s="2" customFormat="1" ht="35.1" customHeight="1" spans="1:6">
      <c r="A1237" s="8">
        <v>1235</v>
      </c>
      <c r="B1237" s="9" t="s">
        <v>1152</v>
      </c>
      <c r="C1237" s="8" t="str">
        <f>"202310211114"</f>
        <v>202310211114</v>
      </c>
      <c r="D1237" s="8" t="s">
        <v>1241</v>
      </c>
      <c r="E1237" s="10">
        <v>0</v>
      </c>
      <c r="F1237" s="8" t="s">
        <v>280</v>
      </c>
    </row>
    <row r="1238" s="2" customFormat="1" ht="35.1" customHeight="1" spans="1:6">
      <c r="A1238" s="8">
        <v>1236</v>
      </c>
      <c r="B1238" s="9" t="s">
        <v>1152</v>
      </c>
      <c r="C1238" s="8" t="str">
        <f>"202310211213"</f>
        <v>202310211213</v>
      </c>
      <c r="D1238" s="8" t="s">
        <v>1242</v>
      </c>
      <c r="E1238" s="10">
        <v>0</v>
      </c>
      <c r="F1238" s="8" t="s">
        <v>280</v>
      </c>
    </row>
    <row r="1239" s="2" customFormat="1" ht="35.1" customHeight="1" spans="1:6">
      <c r="A1239" s="8">
        <v>1237</v>
      </c>
      <c r="B1239" s="9" t="s">
        <v>1152</v>
      </c>
      <c r="C1239" s="8" t="str">
        <f>"202310211313"</f>
        <v>202310211313</v>
      </c>
      <c r="D1239" s="8" t="s">
        <v>1243</v>
      </c>
      <c r="E1239" s="10">
        <v>0</v>
      </c>
      <c r="F1239" s="8" t="s">
        <v>280</v>
      </c>
    </row>
    <row r="1240" s="2" customFormat="1" ht="35.1" customHeight="1" spans="1:6">
      <c r="A1240" s="8">
        <v>1238</v>
      </c>
      <c r="B1240" s="9" t="s">
        <v>1152</v>
      </c>
      <c r="C1240" s="8" t="str">
        <f>"202310211102"</f>
        <v>202310211102</v>
      </c>
      <c r="D1240" s="8" t="s">
        <v>1244</v>
      </c>
      <c r="E1240" s="10">
        <v>0</v>
      </c>
      <c r="F1240" s="8" t="s">
        <v>280</v>
      </c>
    </row>
    <row r="1241" s="2" customFormat="1" ht="35.1" customHeight="1" spans="1:6">
      <c r="A1241" s="8">
        <v>1239</v>
      </c>
      <c r="B1241" s="9" t="s">
        <v>1152</v>
      </c>
      <c r="C1241" s="8" t="str">
        <f>"202310211103"</f>
        <v>202310211103</v>
      </c>
      <c r="D1241" s="8" t="s">
        <v>1245</v>
      </c>
      <c r="E1241" s="10">
        <v>0</v>
      </c>
      <c r="F1241" s="8" t="s">
        <v>280</v>
      </c>
    </row>
    <row r="1242" s="2" customFormat="1" ht="35.1" customHeight="1" spans="1:6">
      <c r="A1242" s="8">
        <v>1240</v>
      </c>
      <c r="B1242" s="9" t="s">
        <v>1152</v>
      </c>
      <c r="C1242" s="8" t="str">
        <f>"202310211030"</f>
        <v>202310211030</v>
      </c>
      <c r="D1242" s="8" t="s">
        <v>1246</v>
      </c>
      <c r="E1242" s="10">
        <v>0</v>
      </c>
      <c r="F1242" s="8" t="s">
        <v>280</v>
      </c>
    </row>
    <row r="1243" s="2" customFormat="1" ht="35.1" customHeight="1" spans="1:6">
      <c r="A1243" s="8">
        <v>1241</v>
      </c>
      <c r="B1243" s="9" t="s">
        <v>1152</v>
      </c>
      <c r="C1243" s="8" t="str">
        <f>"202310211108"</f>
        <v>202310211108</v>
      </c>
      <c r="D1243" s="8" t="s">
        <v>1247</v>
      </c>
      <c r="E1243" s="10">
        <v>0</v>
      </c>
      <c r="F1243" s="8" t="s">
        <v>280</v>
      </c>
    </row>
    <row r="1244" s="2" customFormat="1" ht="35.1" customHeight="1" spans="1:6">
      <c r="A1244" s="8">
        <v>1242</v>
      </c>
      <c r="B1244" s="9" t="s">
        <v>1152</v>
      </c>
      <c r="C1244" s="8" t="str">
        <f>"202310211029"</f>
        <v>202310211029</v>
      </c>
      <c r="D1244" s="8" t="s">
        <v>1248</v>
      </c>
      <c r="E1244" s="10">
        <v>0</v>
      </c>
      <c r="F1244" s="8" t="s">
        <v>280</v>
      </c>
    </row>
    <row r="1245" s="2" customFormat="1" ht="35.1" customHeight="1" spans="1:6">
      <c r="A1245" s="8">
        <v>1243</v>
      </c>
      <c r="B1245" s="9" t="s">
        <v>1152</v>
      </c>
      <c r="C1245" s="8" t="str">
        <f>"202310211230"</f>
        <v>202310211230</v>
      </c>
      <c r="D1245" s="8" t="s">
        <v>1249</v>
      </c>
      <c r="E1245" s="10">
        <v>0</v>
      </c>
      <c r="F1245" s="8" t="s">
        <v>280</v>
      </c>
    </row>
    <row r="1246" s="2" customFormat="1" ht="35.1" customHeight="1" spans="1:6">
      <c r="A1246" s="8">
        <v>1244</v>
      </c>
      <c r="B1246" s="9" t="s">
        <v>1152</v>
      </c>
      <c r="C1246" s="8" t="str">
        <f>"202310211104"</f>
        <v>202310211104</v>
      </c>
      <c r="D1246" s="8" t="s">
        <v>1250</v>
      </c>
      <c r="E1246" s="10">
        <v>0</v>
      </c>
      <c r="F1246" s="8" t="s">
        <v>280</v>
      </c>
    </row>
    <row r="1247" s="2" customFormat="1" ht="35.1" customHeight="1" spans="1:6">
      <c r="A1247" s="8">
        <v>1245</v>
      </c>
      <c r="B1247" s="9" t="s">
        <v>1152</v>
      </c>
      <c r="C1247" s="8" t="str">
        <f>"202310211101"</f>
        <v>202310211101</v>
      </c>
      <c r="D1247" s="8" t="s">
        <v>1251</v>
      </c>
      <c r="E1247" s="10">
        <v>0</v>
      </c>
      <c r="F1247" s="8" t="s">
        <v>280</v>
      </c>
    </row>
    <row r="1248" s="2" customFormat="1" ht="35.1" customHeight="1" spans="1:6">
      <c r="A1248" s="8">
        <v>1246</v>
      </c>
      <c r="B1248" s="9" t="s">
        <v>1152</v>
      </c>
      <c r="C1248" s="8" t="str">
        <f>"202310211323"</f>
        <v>202310211323</v>
      </c>
      <c r="D1248" s="8" t="s">
        <v>1252</v>
      </c>
      <c r="E1248" s="10">
        <v>0</v>
      </c>
      <c r="F1248" s="8" t="s">
        <v>280</v>
      </c>
    </row>
    <row r="1249" s="2" customFormat="1" ht="35.1" customHeight="1" spans="1:6">
      <c r="A1249" s="8">
        <v>1247</v>
      </c>
      <c r="B1249" s="9" t="s">
        <v>1253</v>
      </c>
      <c r="C1249" s="8" t="str">
        <f>"202310211009"</f>
        <v>202310211009</v>
      </c>
      <c r="D1249" s="8" t="s">
        <v>1254</v>
      </c>
      <c r="E1249" s="10">
        <v>72.8</v>
      </c>
      <c r="F1249" s="8" t="s">
        <v>9</v>
      </c>
    </row>
    <row r="1250" s="2" customFormat="1" ht="35.1" customHeight="1" spans="1:6">
      <c r="A1250" s="8">
        <v>1248</v>
      </c>
      <c r="B1250" s="9" t="s">
        <v>1253</v>
      </c>
      <c r="C1250" s="8" t="str">
        <f>"202310210917"</f>
        <v>202310210917</v>
      </c>
      <c r="D1250" s="8" t="s">
        <v>1255</v>
      </c>
      <c r="E1250" s="10">
        <v>64.4</v>
      </c>
      <c r="F1250" s="8" t="s">
        <v>9</v>
      </c>
    </row>
    <row r="1251" s="2" customFormat="1" ht="35.1" customHeight="1" spans="1:6">
      <c r="A1251" s="8">
        <v>1249</v>
      </c>
      <c r="B1251" s="9" t="s">
        <v>1253</v>
      </c>
      <c r="C1251" s="8" t="str">
        <f>"202310211008"</f>
        <v>202310211008</v>
      </c>
      <c r="D1251" s="8" t="s">
        <v>1256</v>
      </c>
      <c r="E1251" s="10">
        <v>62.3</v>
      </c>
      <c r="F1251" s="8" t="s">
        <v>9</v>
      </c>
    </row>
    <row r="1252" s="2" customFormat="1" ht="35.1" customHeight="1" spans="1:6">
      <c r="A1252" s="8">
        <v>1250</v>
      </c>
      <c r="B1252" s="9" t="s">
        <v>1253</v>
      </c>
      <c r="C1252" s="8" t="str">
        <f>"202310210822"</f>
        <v>202310210822</v>
      </c>
      <c r="D1252" s="8" t="s">
        <v>1257</v>
      </c>
      <c r="E1252" s="10">
        <v>61.3</v>
      </c>
      <c r="F1252" s="8" t="s">
        <v>9</v>
      </c>
    </row>
    <row r="1253" s="2" customFormat="1" ht="35.1" customHeight="1" spans="1:6">
      <c r="A1253" s="8">
        <v>1251</v>
      </c>
      <c r="B1253" s="9" t="s">
        <v>1253</v>
      </c>
      <c r="C1253" s="8" t="str">
        <f>"202310210929"</f>
        <v>202310210929</v>
      </c>
      <c r="D1253" s="8" t="s">
        <v>1258</v>
      </c>
      <c r="E1253" s="10">
        <v>61.2</v>
      </c>
      <c r="F1253" s="8" t="s">
        <v>9</v>
      </c>
    </row>
    <row r="1254" s="2" customFormat="1" ht="35.1" customHeight="1" spans="1:6">
      <c r="A1254" s="8">
        <v>1252</v>
      </c>
      <c r="B1254" s="9" t="s">
        <v>1253</v>
      </c>
      <c r="C1254" s="8" t="str">
        <f>"202310210905"</f>
        <v>202310210905</v>
      </c>
      <c r="D1254" s="8" t="s">
        <v>1259</v>
      </c>
      <c r="E1254" s="10">
        <v>61.1</v>
      </c>
      <c r="F1254" s="8" t="s">
        <v>9</v>
      </c>
    </row>
    <row r="1255" s="2" customFormat="1" ht="35.1" customHeight="1" spans="1:6">
      <c r="A1255" s="8">
        <v>1253</v>
      </c>
      <c r="B1255" s="9" t="s">
        <v>1253</v>
      </c>
      <c r="C1255" s="8" t="str">
        <f>"202310210826"</f>
        <v>202310210826</v>
      </c>
      <c r="D1255" s="8" t="s">
        <v>1260</v>
      </c>
      <c r="E1255" s="10">
        <v>60.9</v>
      </c>
      <c r="F1255" s="8" t="s">
        <v>9</v>
      </c>
    </row>
    <row r="1256" s="2" customFormat="1" ht="35.1" customHeight="1" spans="1:6">
      <c r="A1256" s="8">
        <v>1254</v>
      </c>
      <c r="B1256" s="9" t="s">
        <v>1253</v>
      </c>
      <c r="C1256" s="8" t="str">
        <f>"202310210926"</f>
        <v>202310210926</v>
      </c>
      <c r="D1256" s="8" t="s">
        <v>1261</v>
      </c>
      <c r="E1256" s="10">
        <v>60.2</v>
      </c>
      <c r="F1256" s="8" t="s">
        <v>9</v>
      </c>
    </row>
    <row r="1257" s="2" customFormat="1" ht="35.1" customHeight="1" spans="1:6">
      <c r="A1257" s="8">
        <v>1255</v>
      </c>
      <c r="B1257" s="9" t="s">
        <v>1253</v>
      </c>
      <c r="C1257" s="8" t="str">
        <f>"202310210824"</f>
        <v>202310210824</v>
      </c>
      <c r="D1257" s="8" t="s">
        <v>1262</v>
      </c>
      <c r="E1257" s="10">
        <v>59.8</v>
      </c>
      <c r="F1257" s="8" t="s">
        <v>9</v>
      </c>
    </row>
    <row r="1258" s="2" customFormat="1" ht="35.1" customHeight="1" spans="1:6">
      <c r="A1258" s="8">
        <v>1256</v>
      </c>
      <c r="B1258" s="9" t="s">
        <v>1253</v>
      </c>
      <c r="C1258" s="8" t="str">
        <f>"202310211013"</f>
        <v>202310211013</v>
      </c>
      <c r="D1258" s="8" t="s">
        <v>1263</v>
      </c>
      <c r="E1258" s="10">
        <v>58</v>
      </c>
      <c r="F1258" s="8" t="s">
        <v>9</v>
      </c>
    </row>
    <row r="1259" s="2" customFormat="1" ht="35.1" customHeight="1" spans="1:6">
      <c r="A1259" s="8">
        <v>1257</v>
      </c>
      <c r="B1259" s="9" t="s">
        <v>1253</v>
      </c>
      <c r="C1259" s="8" t="str">
        <f>"202310210916"</f>
        <v>202310210916</v>
      </c>
      <c r="D1259" s="8" t="s">
        <v>1264</v>
      </c>
      <c r="E1259" s="10">
        <v>57</v>
      </c>
      <c r="F1259" s="8" t="s">
        <v>9</v>
      </c>
    </row>
    <row r="1260" s="2" customFormat="1" ht="35.1" customHeight="1" spans="1:6">
      <c r="A1260" s="8">
        <v>1258</v>
      </c>
      <c r="B1260" s="9" t="s">
        <v>1253</v>
      </c>
      <c r="C1260" s="8" t="str">
        <f>"202310210913"</f>
        <v>202310210913</v>
      </c>
      <c r="D1260" s="8" t="s">
        <v>1265</v>
      </c>
      <c r="E1260" s="10">
        <v>56</v>
      </c>
      <c r="F1260" s="8" t="s">
        <v>9</v>
      </c>
    </row>
    <row r="1261" s="2" customFormat="1" ht="35.1" customHeight="1" spans="1:6">
      <c r="A1261" s="8">
        <v>1259</v>
      </c>
      <c r="B1261" s="9" t="s">
        <v>1253</v>
      </c>
      <c r="C1261" s="8" t="str">
        <f>"202310210820"</f>
        <v>202310210820</v>
      </c>
      <c r="D1261" s="8" t="s">
        <v>1266</v>
      </c>
      <c r="E1261" s="10">
        <v>55.2</v>
      </c>
      <c r="F1261" s="8" t="s">
        <v>9</v>
      </c>
    </row>
    <row r="1262" s="2" customFormat="1" ht="35.1" customHeight="1" spans="1:6">
      <c r="A1262" s="8">
        <v>1260</v>
      </c>
      <c r="B1262" s="9" t="s">
        <v>1253</v>
      </c>
      <c r="C1262" s="8" t="str">
        <f>"202310210817"</f>
        <v>202310210817</v>
      </c>
      <c r="D1262" s="8" t="s">
        <v>1267</v>
      </c>
      <c r="E1262" s="10">
        <v>55</v>
      </c>
      <c r="F1262" s="8" t="s">
        <v>9</v>
      </c>
    </row>
    <row r="1263" s="2" customFormat="1" ht="35.1" customHeight="1" spans="1:6">
      <c r="A1263" s="8">
        <v>1261</v>
      </c>
      <c r="B1263" s="9" t="s">
        <v>1253</v>
      </c>
      <c r="C1263" s="8" t="str">
        <f>"202310210927"</f>
        <v>202310210927</v>
      </c>
      <c r="D1263" s="8" t="s">
        <v>1268</v>
      </c>
      <c r="E1263" s="10">
        <v>54.8</v>
      </c>
      <c r="F1263" s="8" t="s">
        <v>9</v>
      </c>
    </row>
    <row r="1264" s="2" customFormat="1" ht="35.1" customHeight="1" spans="1:6">
      <c r="A1264" s="8">
        <v>1262</v>
      </c>
      <c r="B1264" s="9" t="s">
        <v>1253</v>
      </c>
      <c r="C1264" s="8" t="str">
        <f>"202310210901"</f>
        <v>202310210901</v>
      </c>
      <c r="D1264" s="8" t="s">
        <v>1269</v>
      </c>
      <c r="E1264" s="10">
        <v>54.7</v>
      </c>
      <c r="F1264" s="8" t="s">
        <v>9</v>
      </c>
    </row>
    <row r="1265" s="2" customFormat="1" ht="35.1" customHeight="1" spans="1:6">
      <c r="A1265" s="8">
        <v>1263</v>
      </c>
      <c r="B1265" s="9" t="s">
        <v>1253</v>
      </c>
      <c r="C1265" s="8" t="str">
        <f>"202310210923"</f>
        <v>202310210923</v>
      </c>
      <c r="D1265" s="8" t="s">
        <v>1270</v>
      </c>
      <c r="E1265" s="10">
        <v>54.6</v>
      </c>
      <c r="F1265" s="8" t="s">
        <v>9</v>
      </c>
    </row>
    <row r="1266" s="2" customFormat="1" ht="35.1" customHeight="1" spans="1:6">
      <c r="A1266" s="8">
        <v>1264</v>
      </c>
      <c r="B1266" s="9" t="s">
        <v>1253</v>
      </c>
      <c r="C1266" s="8" t="str">
        <f>"202310210915"</f>
        <v>202310210915</v>
      </c>
      <c r="D1266" s="8" t="s">
        <v>1271</v>
      </c>
      <c r="E1266" s="10">
        <v>54.4</v>
      </c>
      <c r="F1266" s="8" t="s">
        <v>9</v>
      </c>
    </row>
    <row r="1267" s="2" customFormat="1" ht="35.1" customHeight="1" spans="1:6">
      <c r="A1267" s="8">
        <v>1265</v>
      </c>
      <c r="B1267" s="9" t="s">
        <v>1253</v>
      </c>
      <c r="C1267" s="8" t="str">
        <f>"202310210830"</f>
        <v>202310210830</v>
      </c>
      <c r="D1267" s="8" t="s">
        <v>1272</v>
      </c>
      <c r="E1267" s="10">
        <v>54.1</v>
      </c>
      <c r="F1267" s="8" t="s">
        <v>9</v>
      </c>
    </row>
    <row r="1268" s="2" customFormat="1" ht="35.1" customHeight="1" spans="1:6">
      <c r="A1268" s="8">
        <v>1266</v>
      </c>
      <c r="B1268" s="9" t="s">
        <v>1253</v>
      </c>
      <c r="C1268" s="8" t="str">
        <f>"202310210922"</f>
        <v>202310210922</v>
      </c>
      <c r="D1268" s="8" t="s">
        <v>1273</v>
      </c>
      <c r="E1268" s="10">
        <v>53.8</v>
      </c>
      <c r="F1268" s="8" t="s">
        <v>9</v>
      </c>
    </row>
    <row r="1269" s="2" customFormat="1" ht="35.1" customHeight="1" spans="1:6">
      <c r="A1269" s="8">
        <v>1267</v>
      </c>
      <c r="B1269" s="9" t="s">
        <v>1253</v>
      </c>
      <c r="C1269" s="8" t="str">
        <f>"202310210921"</f>
        <v>202310210921</v>
      </c>
      <c r="D1269" s="8" t="s">
        <v>1274</v>
      </c>
      <c r="E1269" s="10">
        <v>53.7</v>
      </c>
      <c r="F1269" s="8" t="s">
        <v>9</v>
      </c>
    </row>
    <row r="1270" s="2" customFormat="1" ht="35.1" customHeight="1" spans="1:6">
      <c r="A1270" s="8">
        <v>1268</v>
      </c>
      <c r="B1270" s="9" t="s">
        <v>1253</v>
      </c>
      <c r="C1270" s="8" t="str">
        <f>"202310210819"</f>
        <v>202310210819</v>
      </c>
      <c r="D1270" s="8" t="s">
        <v>1275</v>
      </c>
      <c r="E1270" s="10">
        <v>53.4</v>
      </c>
      <c r="F1270" s="8" t="s">
        <v>9</v>
      </c>
    </row>
    <row r="1271" s="2" customFormat="1" ht="35.1" customHeight="1" spans="1:6">
      <c r="A1271" s="8">
        <v>1269</v>
      </c>
      <c r="B1271" s="9" t="s">
        <v>1253</v>
      </c>
      <c r="C1271" s="8" t="str">
        <f>"202310210911"</f>
        <v>202310210911</v>
      </c>
      <c r="D1271" s="8" t="s">
        <v>1276</v>
      </c>
      <c r="E1271" s="10">
        <v>53.2</v>
      </c>
      <c r="F1271" s="8" t="s">
        <v>9</v>
      </c>
    </row>
    <row r="1272" s="2" customFormat="1" ht="35.1" customHeight="1" spans="1:6">
      <c r="A1272" s="8">
        <v>1270</v>
      </c>
      <c r="B1272" s="9" t="s">
        <v>1253</v>
      </c>
      <c r="C1272" s="8" t="str">
        <f>"202310210914"</f>
        <v>202310210914</v>
      </c>
      <c r="D1272" s="8" t="s">
        <v>1277</v>
      </c>
      <c r="E1272" s="10">
        <v>52.8</v>
      </c>
      <c r="F1272" s="8" t="s">
        <v>9</v>
      </c>
    </row>
    <row r="1273" s="2" customFormat="1" ht="35.1" customHeight="1" spans="1:6">
      <c r="A1273" s="8">
        <v>1271</v>
      </c>
      <c r="B1273" s="9" t="s">
        <v>1253</v>
      </c>
      <c r="C1273" s="8" t="str">
        <f>"202310210930"</f>
        <v>202310210930</v>
      </c>
      <c r="D1273" s="8" t="s">
        <v>1278</v>
      </c>
      <c r="E1273" s="10">
        <v>52.5</v>
      </c>
      <c r="F1273" s="8" t="s">
        <v>9</v>
      </c>
    </row>
    <row r="1274" s="2" customFormat="1" ht="35.1" customHeight="1" spans="1:6">
      <c r="A1274" s="8">
        <v>1272</v>
      </c>
      <c r="B1274" s="9" t="s">
        <v>1253</v>
      </c>
      <c r="C1274" s="8" t="str">
        <f>"202310210906"</f>
        <v>202310210906</v>
      </c>
      <c r="D1274" s="8" t="s">
        <v>1279</v>
      </c>
      <c r="E1274" s="10">
        <v>51.7</v>
      </c>
      <c r="F1274" s="8" t="s">
        <v>9</v>
      </c>
    </row>
    <row r="1275" s="2" customFormat="1" ht="35.1" customHeight="1" spans="1:6">
      <c r="A1275" s="8">
        <v>1273</v>
      </c>
      <c r="B1275" s="9" t="s">
        <v>1253</v>
      </c>
      <c r="C1275" s="8" t="str">
        <f>"202310210818"</f>
        <v>202310210818</v>
      </c>
      <c r="D1275" s="8" t="s">
        <v>1280</v>
      </c>
      <c r="E1275" s="10">
        <v>51.4</v>
      </c>
      <c r="F1275" s="8" t="s">
        <v>9</v>
      </c>
    </row>
    <row r="1276" s="2" customFormat="1" ht="35.1" customHeight="1" spans="1:6">
      <c r="A1276" s="8">
        <v>1274</v>
      </c>
      <c r="B1276" s="9" t="s">
        <v>1253</v>
      </c>
      <c r="C1276" s="8" t="str">
        <f>"202310210925"</f>
        <v>202310210925</v>
      </c>
      <c r="D1276" s="8" t="s">
        <v>1281</v>
      </c>
      <c r="E1276" s="10">
        <v>50.4</v>
      </c>
      <c r="F1276" s="8" t="s">
        <v>9</v>
      </c>
    </row>
    <row r="1277" s="2" customFormat="1" ht="35.1" customHeight="1" spans="1:6">
      <c r="A1277" s="8">
        <v>1275</v>
      </c>
      <c r="B1277" s="9" t="s">
        <v>1253</v>
      </c>
      <c r="C1277" s="8" t="str">
        <f>"202310211018"</f>
        <v>202310211018</v>
      </c>
      <c r="D1277" s="8" t="s">
        <v>1282</v>
      </c>
      <c r="E1277" s="10">
        <v>50.2</v>
      </c>
      <c r="F1277" s="8" t="s">
        <v>9</v>
      </c>
    </row>
    <row r="1278" s="2" customFormat="1" ht="35.1" customHeight="1" spans="1:6">
      <c r="A1278" s="8">
        <v>1276</v>
      </c>
      <c r="B1278" s="9" t="s">
        <v>1253</v>
      </c>
      <c r="C1278" s="8" t="str">
        <f>"202310210909"</f>
        <v>202310210909</v>
      </c>
      <c r="D1278" s="8" t="s">
        <v>1283</v>
      </c>
      <c r="E1278" s="10">
        <v>47.6</v>
      </c>
      <c r="F1278" s="8" t="s">
        <v>9</v>
      </c>
    </row>
    <row r="1279" s="2" customFormat="1" ht="35.1" customHeight="1" spans="1:6">
      <c r="A1279" s="8">
        <v>1277</v>
      </c>
      <c r="B1279" s="9" t="s">
        <v>1253</v>
      </c>
      <c r="C1279" s="8" t="str">
        <f>"202310210902"</f>
        <v>202310210902</v>
      </c>
      <c r="D1279" s="8" t="s">
        <v>1284</v>
      </c>
      <c r="E1279" s="10">
        <v>46.9</v>
      </c>
      <c r="F1279" s="8" t="s">
        <v>9</v>
      </c>
    </row>
    <row r="1280" s="2" customFormat="1" ht="35.1" customHeight="1" spans="1:6">
      <c r="A1280" s="8">
        <v>1278</v>
      </c>
      <c r="B1280" s="9" t="s">
        <v>1253</v>
      </c>
      <c r="C1280" s="8" t="str">
        <f>"202310211002"</f>
        <v>202310211002</v>
      </c>
      <c r="D1280" s="8" t="s">
        <v>1285</v>
      </c>
      <c r="E1280" s="10">
        <v>46.8</v>
      </c>
      <c r="F1280" s="8" t="s">
        <v>9</v>
      </c>
    </row>
    <row r="1281" s="2" customFormat="1" ht="35.1" customHeight="1" spans="1:6">
      <c r="A1281" s="8">
        <v>1279</v>
      </c>
      <c r="B1281" s="9" t="s">
        <v>1253</v>
      </c>
      <c r="C1281" s="8" t="str">
        <f>"202310211006"</f>
        <v>202310211006</v>
      </c>
      <c r="D1281" s="8" t="s">
        <v>1286</v>
      </c>
      <c r="E1281" s="10">
        <v>46.7</v>
      </c>
      <c r="F1281" s="8" t="s">
        <v>9</v>
      </c>
    </row>
    <row r="1282" s="2" customFormat="1" ht="35.1" customHeight="1" spans="1:6">
      <c r="A1282" s="8">
        <v>1280</v>
      </c>
      <c r="B1282" s="9" t="s">
        <v>1253</v>
      </c>
      <c r="C1282" s="8" t="str">
        <f>"202310210912"</f>
        <v>202310210912</v>
      </c>
      <c r="D1282" s="8" t="s">
        <v>1287</v>
      </c>
      <c r="E1282" s="10">
        <v>46</v>
      </c>
      <c r="F1282" s="8" t="s">
        <v>9</v>
      </c>
    </row>
    <row r="1283" s="2" customFormat="1" ht="35.1" customHeight="1" spans="1:6">
      <c r="A1283" s="8">
        <v>1281</v>
      </c>
      <c r="B1283" s="9" t="s">
        <v>1253</v>
      </c>
      <c r="C1283" s="8" t="str">
        <f>"202310210823"</f>
        <v>202310210823</v>
      </c>
      <c r="D1283" s="8" t="s">
        <v>1288</v>
      </c>
      <c r="E1283" s="10">
        <v>45.4</v>
      </c>
      <c r="F1283" s="8" t="s">
        <v>9</v>
      </c>
    </row>
    <row r="1284" s="2" customFormat="1" ht="35.1" customHeight="1" spans="1:6">
      <c r="A1284" s="8">
        <v>1282</v>
      </c>
      <c r="B1284" s="9" t="s">
        <v>1253</v>
      </c>
      <c r="C1284" s="8" t="str">
        <f>"202310210928"</f>
        <v>202310210928</v>
      </c>
      <c r="D1284" s="8" t="s">
        <v>1289</v>
      </c>
      <c r="E1284" s="10">
        <v>37.2</v>
      </c>
      <c r="F1284" s="8" t="s">
        <v>9</v>
      </c>
    </row>
    <row r="1285" s="2" customFormat="1" ht="35.1" customHeight="1" spans="1:6">
      <c r="A1285" s="8">
        <v>1283</v>
      </c>
      <c r="B1285" s="9" t="s">
        <v>1253</v>
      </c>
      <c r="C1285" s="8" t="str">
        <f>"202310210827"</f>
        <v>202310210827</v>
      </c>
      <c r="D1285" s="8" t="s">
        <v>1290</v>
      </c>
      <c r="E1285" s="10">
        <v>0</v>
      </c>
      <c r="F1285" s="8" t="s">
        <v>280</v>
      </c>
    </row>
    <row r="1286" s="2" customFormat="1" ht="35.1" customHeight="1" spans="1:6">
      <c r="A1286" s="8">
        <v>1284</v>
      </c>
      <c r="B1286" s="9" t="s">
        <v>1253</v>
      </c>
      <c r="C1286" s="8" t="str">
        <f>"202310211010"</f>
        <v>202310211010</v>
      </c>
      <c r="D1286" s="8" t="s">
        <v>1291</v>
      </c>
      <c r="E1286" s="10">
        <v>0</v>
      </c>
      <c r="F1286" s="8" t="s">
        <v>280</v>
      </c>
    </row>
    <row r="1287" s="2" customFormat="1" ht="35.1" customHeight="1" spans="1:6">
      <c r="A1287" s="8">
        <v>1285</v>
      </c>
      <c r="B1287" s="9" t="s">
        <v>1253</v>
      </c>
      <c r="C1287" s="8" t="str">
        <f>"202310210908"</f>
        <v>202310210908</v>
      </c>
      <c r="D1287" s="8" t="s">
        <v>1292</v>
      </c>
      <c r="E1287" s="10">
        <v>0</v>
      </c>
      <c r="F1287" s="8" t="s">
        <v>280</v>
      </c>
    </row>
    <row r="1288" s="2" customFormat="1" ht="35.1" customHeight="1" spans="1:6">
      <c r="A1288" s="8">
        <v>1286</v>
      </c>
      <c r="B1288" s="9" t="s">
        <v>1253</v>
      </c>
      <c r="C1288" s="8" t="str">
        <f>"202310210828"</f>
        <v>202310210828</v>
      </c>
      <c r="D1288" s="8" t="s">
        <v>1293</v>
      </c>
      <c r="E1288" s="10">
        <v>0</v>
      </c>
      <c r="F1288" s="8" t="s">
        <v>280</v>
      </c>
    </row>
    <row r="1289" s="2" customFormat="1" ht="35.1" customHeight="1" spans="1:6">
      <c r="A1289" s="8">
        <v>1287</v>
      </c>
      <c r="B1289" s="9" t="s">
        <v>1253</v>
      </c>
      <c r="C1289" s="8" t="str">
        <f>"202310211011"</f>
        <v>202310211011</v>
      </c>
      <c r="D1289" s="8" t="s">
        <v>1294</v>
      </c>
      <c r="E1289" s="10">
        <v>0</v>
      </c>
      <c r="F1289" s="8" t="s">
        <v>280</v>
      </c>
    </row>
    <row r="1290" s="2" customFormat="1" ht="35.1" customHeight="1" spans="1:6">
      <c r="A1290" s="8">
        <v>1288</v>
      </c>
      <c r="B1290" s="9" t="s">
        <v>1253</v>
      </c>
      <c r="C1290" s="8" t="str">
        <f>"202310210918"</f>
        <v>202310210918</v>
      </c>
      <c r="D1290" s="8" t="s">
        <v>1295</v>
      </c>
      <c r="E1290" s="10">
        <v>0</v>
      </c>
      <c r="F1290" s="8" t="s">
        <v>280</v>
      </c>
    </row>
    <row r="1291" s="2" customFormat="1" ht="35.1" customHeight="1" spans="1:6">
      <c r="A1291" s="8">
        <v>1289</v>
      </c>
      <c r="B1291" s="9" t="s">
        <v>1253</v>
      </c>
      <c r="C1291" s="8" t="str">
        <f>"202310210825"</f>
        <v>202310210825</v>
      </c>
      <c r="D1291" s="8" t="s">
        <v>1296</v>
      </c>
      <c r="E1291" s="10">
        <v>0</v>
      </c>
      <c r="F1291" s="8" t="s">
        <v>280</v>
      </c>
    </row>
    <row r="1292" s="2" customFormat="1" ht="35.1" customHeight="1" spans="1:6">
      <c r="A1292" s="8">
        <v>1290</v>
      </c>
      <c r="B1292" s="9" t="s">
        <v>1253</v>
      </c>
      <c r="C1292" s="8" t="str">
        <f>"202310210904"</f>
        <v>202310210904</v>
      </c>
      <c r="D1292" s="8" t="s">
        <v>1297</v>
      </c>
      <c r="E1292" s="10">
        <v>0</v>
      </c>
      <c r="F1292" s="8" t="s">
        <v>280</v>
      </c>
    </row>
    <row r="1293" s="2" customFormat="1" ht="35.1" customHeight="1" spans="1:6">
      <c r="A1293" s="8">
        <v>1291</v>
      </c>
      <c r="B1293" s="9" t="s">
        <v>1253</v>
      </c>
      <c r="C1293" s="8" t="str">
        <f>"202310210907"</f>
        <v>202310210907</v>
      </c>
      <c r="D1293" s="8" t="s">
        <v>1298</v>
      </c>
      <c r="E1293" s="10">
        <v>0</v>
      </c>
      <c r="F1293" s="8" t="s">
        <v>280</v>
      </c>
    </row>
    <row r="1294" s="2" customFormat="1" ht="35.1" customHeight="1" spans="1:6">
      <c r="A1294" s="8">
        <v>1292</v>
      </c>
      <c r="B1294" s="9" t="s">
        <v>1253</v>
      </c>
      <c r="C1294" s="8" t="str">
        <f>"202310211017"</f>
        <v>202310211017</v>
      </c>
      <c r="D1294" s="8" t="s">
        <v>1299</v>
      </c>
      <c r="E1294" s="10">
        <v>0</v>
      </c>
      <c r="F1294" s="8" t="s">
        <v>280</v>
      </c>
    </row>
    <row r="1295" s="2" customFormat="1" ht="35.1" customHeight="1" spans="1:6">
      <c r="A1295" s="8">
        <v>1293</v>
      </c>
      <c r="B1295" s="9" t="s">
        <v>1253</v>
      </c>
      <c r="C1295" s="8" t="str">
        <f>"202310210920"</f>
        <v>202310210920</v>
      </c>
      <c r="D1295" s="8" t="s">
        <v>1300</v>
      </c>
      <c r="E1295" s="10">
        <v>0</v>
      </c>
      <c r="F1295" s="8" t="s">
        <v>280</v>
      </c>
    </row>
    <row r="1296" s="2" customFormat="1" ht="35.1" customHeight="1" spans="1:6">
      <c r="A1296" s="8">
        <v>1294</v>
      </c>
      <c r="B1296" s="9" t="s">
        <v>1253</v>
      </c>
      <c r="C1296" s="8" t="str">
        <f>"202310211016"</f>
        <v>202310211016</v>
      </c>
      <c r="D1296" s="8" t="s">
        <v>1301</v>
      </c>
      <c r="E1296" s="10">
        <v>0</v>
      </c>
      <c r="F1296" s="8" t="s">
        <v>280</v>
      </c>
    </row>
    <row r="1297" s="2" customFormat="1" ht="35.1" customHeight="1" spans="1:6">
      <c r="A1297" s="8">
        <v>1295</v>
      </c>
      <c r="B1297" s="9" t="s">
        <v>1253</v>
      </c>
      <c r="C1297" s="8" t="str">
        <f>"202310210924"</f>
        <v>202310210924</v>
      </c>
      <c r="D1297" s="8" t="s">
        <v>1302</v>
      </c>
      <c r="E1297" s="10">
        <v>0</v>
      </c>
      <c r="F1297" s="8" t="s">
        <v>280</v>
      </c>
    </row>
    <row r="1298" s="2" customFormat="1" ht="35.1" customHeight="1" spans="1:6">
      <c r="A1298" s="8">
        <v>1296</v>
      </c>
      <c r="B1298" s="9" t="s">
        <v>1253</v>
      </c>
      <c r="C1298" s="8" t="str">
        <f>"202310211015"</f>
        <v>202310211015</v>
      </c>
      <c r="D1298" s="8" t="s">
        <v>1303</v>
      </c>
      <c r="E1298" s="10">
        <v>0</v>
      </c>
      <c r="F1298" s="8" t="s">
        <v>280</v>
      </c>
    </row>
    <row r="1299" s="2" customFormat="1" ht="35.1" customHeight="1" spans="1:6">
      <c r="A1299" s="8">
        <v>1297</v>
      </c>
      <c r="B1299" s="9" t="s">
        <v>1253</v>
      </c>
      <c r="C1299" s="8" t="str">
        <f>"202310210829"</f>
        <v>202310210829</v>
      </c>
      <c r="D1299" s="8" t="s">
        <v>1304</v>
      </c>
      <c r="E1299" s="10">
        <v>0</v>
      </c>
      <c r="F1299" s="8" t="s">
        <v>280</v>
      </c>
    </row>
    <row r="1300" s="2" customFormat="1" ht="35.1" customHeight="1" spans="1:6">
      <c r="A1300" s="8">
        <v>1298</v>
      </c>
      <c r="B1300" s="9" t="s">
        <v>1253</v>
      </c>
      <c r="C1300" s="8" t="str">
        <f>"202310210919"</f>
        <v>202310210919</v>
      </c>
      <c r="D1300" s="8" t="s">
        <v>1305</v>
      </c>
      <c r="E1300" s="10">
        <v>0</v>
      </c>
      <c r="F1300" s="8" t="s">
        <v>280</v>
      </c>
    </row>
    <row r="1301" s="2" customFormat="1" ht="35.1" customHeight="1" spans="1:6">
      <c r="A1301" s="8">
        <v>1299</v>
      </c>
      <c r="B1301" s="9" t="s">
        <v>1253</v>
      </c>
      <c r="C1301" s="8" t="str">
        <f>"202310211014"</f>
        <v>202310211014</v>
      </c>
      <c r="D1301" s="8" t="s">
        <v>1306</v>
      </c>
      <c r="E1301" s="10">
        <v>0</v>
      </c>
      <c r="F1301" s="8" t="s">
        <v>280</v>
      </c>
    </row>
    <row r="1302" s="2" customFormat="1" ht="35.1" customHeight="1" spans="1:6">
      <c r="A1302" s="8">
        <v>1300</v>
      </c>
      <c r="B1302" s="9" t="s">
        <v>1253</v>
      </c>
      <c r="C1302" s="8" t="str">
        <f>"202310211019"</f>
        <v>202310211019</v>
      </c>
      <c r="D1302" s="8" t="s">
        <v>1307</v>
      </c>
      <c r="E1302" s="10">
        <v>0</v>
      </c>
      <c r="F1302" s="8" t="s">
        <v>280</v>
      </c>
    </row>
    <row r="1303" s="2" customFormat="1" ht="35.1" customHeight="1" spans="1:6">
      <c r="A1303" s="8">
        <v>1301</v>
      </c>
      <c r="B1303" s="9" t="s">
        <v>1253</v>
      </c>
      <c r="C1303" s="8" t="str">
        <f>"202310210903"</f>
        <v>202310210903</v>
      </c>
      <c r="D1303" s="8" t="s">
        <v>1308</v>
      </c>
      <c r="E1303" s="10">
        <v>0</v>
      </c>
      <c r="F1303" s="8" t="s">
        <v>280</v>
      </c>
    </row>
    <row r="1304" s="2" customFormat="1" ht="35.1" customHeight="1" spans="1:6">
      <c r="A1304" s="8">
        <v>1302</v>
      </c>
      <c r="B1304" s="9" t="s">
        <v>1253</v>
      </c>
      <c r="C1304" s="8" t="str">
        <f>"202310211007"</f>
        <v>202310211007</v>
      </c>
      <c r="D1304" s="8" t="s">
        <v>1309</v>
      </c>
      <c r="E1304" s="10">
        <v>0</v>
      </c>
      <c r="F1304" s="8" t="s">
        <v>280</v>
      </c>
    </row>
    <row r="1305" s="2" customFormat="1" ht="35.1" customHeight="1" spans="1:6">
      <c r="A1305" s="8">
        <v>1303</v>
      </c>
      <c r="B1305" s="9" t="s">
        <v>1253</v>
      </c>
      <c r="C1305" s="8" t="str">
        <f>"202310211003"</f>
        <v>202310211003</v>
      </c>
      <c r="D1305" s="8" t="s">
        <v>1310</v>
      </c>
      <c r="E1305" s="10">
        <v>0</v>
      </c>
      <c r="F1305" s="8" t="s">
        <v>280</v>
      </c>
    </row>
    <row r="1306" s="2" customFormat="1" ht="35.1" customHeight="1" spans="1:6">
      <c r="A1306" s="8">
        <v>1304</v>
      </c>
      <c r="B1306" s="9" t="s">
        <v>1253</v>
      </c>
      <c r="C1306" s="8" t="str">
        <f>"202310211005"</f>
        <v>202310211005</v>
      </c>
      <c r="D1306" s="8" t="s">
        <v>1311</v>
      </c>
      <c r="E1306" s="10">
        <v>0</v>
      </c>
      <c r="F1306" s="8" t="s">
        <v>280</v>
      </c>
    </row>
    <row r="1307" s="2" customFormat="1" ht="35.1" customHeight="1" spans="1:6">
      <c r="A1307" s="8">
        <v>1305</v>
      </c>
      <c r="B1307" s="9" t="s">
        <v>1253</v>
      </c>
      <c r="C1307" s="8" t="str">
        <f>"202310211001"</f>
        <v>202310211001</v>
      </c>
      <c r="D1307" s="8" t="s">
        <v>1312</v>
      </c>
      <c r="E1307" s="10">
        <v>0</v>
      </c>
      <c r="F1307" s="8" t="s">
        <v>280</v>
      </c>
    </row>
    <row r="1308" s="2" customFormat="1" ht="35.1" customHeight="1" spans="1:6">
      <c r="A1308" s="8">
        <v>1306</v>
      </c>
      <c r="B1308" s="9" t="s">
        <v>1253</v>
      </c>
      <c r="C1308" s="8" t="str">
        <f>"202310211004"</f>
        <v>202310211004</v>
      </c>
      <c r="D1308" s="8" t="s">
        <v>1313</v>
      </c>
      <c r="E1308" s="10">
        <v>0</v>
      </c>
      <c r="F1308" s="8" t="s">
        <v>280</v>
      </c>
    </row>
    <row r="1309" s="2" customFormat="1" ht="35.1" customHeight="1" spans="1:6">
      <c r="A1309" s="8">
        <v>1307</v>
      </c>
      <c r="B1309" s="9" t="s">
        <v>1253</v>
      </c>
      <c r="C1309" s="8" t="str">
        <f>"202310211012"</f>
        <v>202310211012</v>
      </c>
      <c r="D1309" s="8" t="s">
        <v>1314</v>
      </c>
      <c r="E1309" s="10">
        <v>0</v>
      </c>
      <c r="F1309" s="8" t="s">
        <v>280</v>
      </c>
    </row>
    <row r="1310" s="2" customFormat="1" ht="35.1" customHeight="1" spans="1:6">
      <c r="A1310" s="8">
        <v>1308</v>
      </c>
      <c r="B1310" s="9" t="s">
        <v>1253</v>
      </c>
      <c r="C1310" s="8" t="str">
        <f>"202310210910"</f>
        <v>202310210910</v>
      </c>
      <c r="D1310" s="8" t="s">
        <v>1315</v>
      </c>
      <c r="E1310" s="10">
        <v>0</v>
      </c>
      <c r="F1310" s="8" t="s">
        <v>280</v>
      </c>
    </row>
    <row r="1311" s="2" customFormat="1" ht="35.1" customHeight="1" spans="1:6">
      <c r="A1311" s="8">
        <v>1309</v>
      </c>
      <c r="B1311" s="9" t="s">
        <v>1253</v>
      </c>
      <c r="C1311" s="8" t="str">
        <f>"202310210821"</f>
        <v>202310210821</v>
      </c>
      <c r="D1311" s="8" t="s">
        <v>1316</v>
      </c>
      <c r="E1311" s="10">
        <v>0</v>
      </c>
      <c r="F1311" s="8" t="s">
        <v>280</v>
      </c>
    </row>
    <row r="1312" s="2" customFormat="1" ht="35.1" customHeight="1" spans="1:6">
      <c r="A1312" s="8">
        <v>1310</v>
      </c>
      <c r="B1312" s="9" t="s">
        <v>1317</v>
      </c>
      <c r="C1312" s="8" t="str">
        <f>"202310210311"</f>
        <v>202310210311</v>
      </c>
      <c r="D1312" s="8" t="s">
        <v>1318</v>
      </c>
      <c r="E1312" s="10">
        <v>79.1</v>
      </c>
      <c r="F1312" s="8" t="s">
        <v>9</v>
      </c>
    </row>
    <row r="1313" s="2" customFormat="1" ht="35.1" customHeight="1" spans="1:6">
      <c r="A1313" s="8">
        <v>1311</v>
      </c>
      <c r="B1313" s="9" t="s">
        <v>1317</v>
      </c>
      <c r="C1313" s="8" t="str">
        <f>"202310210115"</f>
        <v>202310210115</v>
      </c>
      <c r="D1313" s="8" t="s">
        <v>1319</v>
      </c>
      <c r="E1313" s="10">
        <v>78.8</v>
      </c>
      <c r="F1313" s="8" t="s">
        <v>9</v>
      </c>
    </row>
    <row r="1314" s="2" customFormat="1" ht="35.1" customHeight="1" spans="1:6">
      <c r="A1314" s="8">
        <v>1312</v>
      </c>
      <c r="B1314" s="9" t="s">
        <v>1317</v>
      </c>
      <c r="C1314" s="8" t="str">
        <f>"202310210108"</f>
        <v>202310210108</v>
      </c>
      <c r="D1314" s="8" t="s">
        <v>1320</v>
      </c>
      <c r="E1314" s="10">
        <v>75</v>
      </c>
      <c r="F1314" s="8" t="s">
        <v>9</v>
      </c>
    </row>
    <row r="1315" s="2" customFormat="1" ht="35.1" customHeight="1" spans="1:6">
      <c r="A1315" s="8">
        <v>1313</v>
      </c>
      <c r="B1315" s="9" t="s">
        <v>1317</v>
      </c>
      <c r="C1315" s="8" t="str">
        <f>"202310210124"</f>
        <v>202310210124</v>
      </c>
      <c r="D1315" s="8" t="s">
        <v>900</v>
      </c>
      <c r="E1315" s="10">
        <v>74.9</v>
      </c>
      <c r="F1315" s="8" t="s">
        <v>9</v>
      </c>
    </row>
    <row r="1316" s="2" customFormat="1" ht="35.1" customHeight="1" spans="1:6">
      <c r="A1316" s="8">
        <v>1314</v>
      </c>
      <c r="B1316" s="9" t="s">
        <v>1317</v>
      </c>
      <c r="C1316" s="8" t="str">
        <f>"202310210312"</f>
        <v>202310210312</v>
      </c>
      <c r="D1316" s="8" t="s">
        <v>1321</v>
      </c>
      <c r="E1316" s="10">
        <v>73.6</v>
      </c>
      <c r="F1316" s="8" t="s">
        <v>9</v>
      </c>
    </row>
    <row r="1317" s="2" customFormat="1" ht="35.1" customHeight="1" spans="1:6">
      <c r="A1317" s="8">
        <v>1315</v>
      </c>
      <c r="B1317" s="9" t="s">
        <v>1317</v>
      </c>
      <c r="C1317" s="8" t="str">
        <f>"202310210104"</f>
        <v>202310210104</v>
      </c>
      <c r="D1317" s="8" t="s">
        <v>1322</v>
      </c>
      <c r="E1317" s="10">
        <v>71.6</v>
      </c>
      <c r="F1317" s="8" t="s">
        <v>9</v>
      </c>
    </row>
    <row r="1318" s="2" customFormat="1" ht="35.1" customHeight="1" spans="1:6">
      <c r="A1318" s="8">
        <v>1316</v>
      </c>
      <c r="B1318" s="9" t="s">
        <v>1317</v>
      </c>
      <c r="C1318" s="8" t="str">
        <f>"202310210306"</f>
        <v>202310210306</v>
      </c>
      <c r="D1318" s="8" t="s">
        <v>1323</v>
      </c>
      <c r="E1318" s="10">
        <v>71.6</v>
      </c>
      <c r="F1318" s="8" t="s">
        <v>9</v>
      </c>
    </row>
    <row r="1319" s="2" customFormat="1" ht="35.1" customHeight="1" spans="1:6">
      <c r="A1319" s="8">
        <v>1317</v>
      </c>
      <c r="B1319" s="9" t="s">
        <v>1317</v>
      </c>
      <c r="C1319" s="8" t="str">
        <f>"202310210116"</f>
        <v>202310210116</v>
      </c>
      <c r="D1319" s="8" t="s">
        <v>1324</v>
      </c>
      <c r="E1319" s="10">
        <v>71.1</v>
      </c>
      <c r="F1319" s="8" t="s">
        <v>9</v>
      </c>
    </row>
    <row r="1320" s="2" customFormat="1" ht="35.1" customHeight="1" spans="1:6">
      <c r="A1320" s="8">
        <v>1318</v>
      </c>
      <c r="B1320" s="9" t="s">
        <v>1317</v>
      </c>
      <c r="C1320" s="8" t="str">
        <f>"202310210109"</f>
        <v>202310210109</v>
      </c>
      <c r="D1320" s="8" t="s">
        <v>1325</v>
      </c>
      <c r="E1320" s="10">
        <v>69.8</v>
      </c>
      <c r="F1320" s="8" t="s">
        <v>9</v>
      </c>
    </row>
    <row r="1321" s="2" customFormat="1" ht="35.1" customHeight="1" spans="1:6">
      <c r="A1321" s="8">
        <v>1319</v>
      </c>
      <c r="B1321" s="9" t="s">
        <v>1317</v>
      </c>
      <c r="C1321" s="8" t="str">
        <f>"202310210125"</f>
        <v>202310210125</v>
      </c>
      <c r="D1321" s="8" t="s">
        <v>1326</v>
      </c>
      <c r="E1321" s="10">
        <v>69.4</v>
      </c>
      <c r="F1321" s="8" t="s">
        <v>9</v>
      </c>
    </row>
    <row r="1322" s="2" customFormat="1" ht="35.1" customHeight="1" spans="1:6">
      <c r="A1322" s="8">
        <v>1320</v>
      </c>
      <c r="B1322" s="9" t="s">
        <v>1317</v>
      </c>
      <c r="C1322" s="8" t="str">
        <f>"202310210122"</f>
        <v>202310210122</v>
      </c>
      <c r="D1322" s="8" t="s">
        <v>1327</v>
      </c>
      <c r="E1322" s="10">
        <v>69.4</v>
      </c>
      <c r="F1322" s="8" t="s">
        <v>9</v>
      </c>
    </row>
    <row r="1323" s="2" customFormat="1" ht="35.1" customHeight="1" spans="1:6">
      <c r="A1323" s="8">
        <v>1321</v>
      </c>
      <c r="B1323" s="9" t="s">
        <v>1317</v>
      </c>
      <c r="C1323" s="8" t="str">
        <f>"202310210107"</f>
        <v>202310210107</v>
      </c>
      <c r="D1323" s="8" t="s">
        <v>1328</v>
      </c>
      <c r="E1323" s="10">
        <v>68</v>
      </c>
      <c r="F1323" s="8" t="s">
        <v>9</v>
      </c>
    </row>
    <row r="1324" s="2" customFormat="1" ht="35.1" customHeight="1" spans="1:6">
      <c r="A1324" s="8">
        <v>1322</v>
      </c>
      <c r="B1324" s="9" t="s">
        <v>1317</v>
      </c>
      <c r="C1324" s="8" t="str">
        <f>"202310210224"</f>
        <v>202310210224</v>
      </c>
      <c r="D1324" s="8" t="s">
        <v>1329</v>
      </c>
      <c r="E1324" s="10">
        <v>67.7</v>
      </c>
      <c r="F1324" s="8" t="s">
        <v>9</v>
      </c>
    </row>
    <row r="1325" s="2" customFormat="1" ht="35.1" customHeight="1" spans="1:6">
      <c r="A1325" s="8">
        <v>1323</v>
      </c>
      <c r="B1325" s="9" t="s">
        <v>1317</v>
      </c>
      <c r="C1325" s="8" t="str">
        <f>"202310210308"</f>
        <v>202310210308</v>
      </c>
      <c r="D1325" s="8" t="s">
        <v>1330</v>
      </c>
      <c r="E1325" s="10">
        <v>67.7</v>
      </c>
      <c r="F1325" s="8" t="s">
        <v>9</v>
      </c>
    </row>
    <row r="1326" s="2" customFormat="1" ht="35.1" customHeight="1" spans="1:6">
      <c r="A1326" s="8">
        <v>1324</v>
      </c>
      <c r="B1326" s="9" t="s">
        <v>1317</v>
      </c>
      <c r="C1326" s="8" t="str">
        <f>"202310210316"</f>
        <v>202310210316</v>
      </c>
      <c r="D1326" s="8" t="s">
        <v>1331</v>
      </c>
      <c r="E1326" s="10">
        <v>66.6</v>
      </c>
      <c r="F1326" s="8" t="s">
        <v>9</v>
      </c>
    </row>
    <row r="1327" s="2" customFormat="1" ht="35.1" customHeight="1" spans="1:6">
      <c r="A1327" s="8">
        <v>1325</v>
      </c>
      <c r="B1327" s="9" t="s">
        <v>1317</v>
      </c>
      <c r="C1327" s="8" t="str">
        <f>"202310210213"</f>
        <v>202310210213</v>
      </c>
      <c r="D1327" s="8" t="s">
        <v>1332</v>
      </c>
      <c r="E1327" s="10">
        <v>66.6</v>
      </c>
      <c r="F1327" s="8" t="s">
        <v>9</v>
      </c>
    </row>
    <row r="1328" s="2" customFormat="1" ht="35.1" customHeight="1" spans="1:6">
      <c r="A1328" s="8">
        <v>1326</v>
      </c>
      <c r="B1328" s="9" t="s">
        <v>1317</v>
      </c>
      <c r="C1328" s="8" t="str">
        <f>"202310210302"</f>
        <v>202310210302</v>
      </c>
      <c r="D1328" s="8" t="s">
        <v>1333</v>
      </c>
      <c r="E1328" s="10">
        <v>66.3</v>
      </c>
      <c r="F1328" s="8" t="s">
        <v>9</v>
      </c>
    </row>
    <row r="1329" s="2" customFormat="1" ht="35.1" customHeight="1" spans="1:6">
      <c r="A1329" s="8">
        <v>1327</v>
      </c>
      <c r="B1329" s="9" t="s">
        <v>1317</v>
      </c>
      <c r="C1329" s="8" t="str">
        <f>"202310210330"</f>
        <v>202310210330</v>
      </c>
      <c r="D1329" s="8" t="s">
        <v>1334</v>
      </c>
      <c r="E1329" s="10">
        <v>65.4</v>
      </c>
      <c r="F1329" s="8" t="s">
        <v>9</v>
      </c>
    </row>
    <row r="1330" s="2" customFormat="1" ht="35.1" customHeight="1" spans="1:6">
      <c r="A1330" s="8">
        <v>1328</v>
      </c>
      <c r="B1330" s="9" t="s">
        <v>1317</v>
      </c>
      <c r="C1330" s="8" t="str">
        <f>"202310210203"</f>
        <v>202310210203</v>
      </c>
      <c r="D1330" s="8" t="s">
        <v>1335</v>
      </c>
      <c r="E1330" s="10">
        <v>65.2</v>
      </c>
      <c r="F1330" s="8" t="s">
        <v>9</v>
      </c>
    </row>
    <row r="1331" s="2" customFormat="1" ht="35.1" customHeight="1" spans="1:6">
      <c r="A1331" s="8">
        <v>1329</v>
      </c>
      <c r="B1331" s="9" t="s">
        <v>1317</v>
      </c>
      <c r="C1331" s="8" t="str">
        <f>"202310210218"</f>
        <v>202310210218</v>
      </c>
      <c r="D1331" s="8" t="s">
        <v>1336</v>
      </c>
      <c r="E1331" s="10">
        <v>64.7</v>
      </c>
      <c r="F1331" s="8" t="s">
        <v>9</v>
      </c>
    </row>
    <row r="1332" s="2" customFormat="1" ht="35.1" customHeight="1" spans="1:6">
      <c r="A1332" s="8">
        <v>1330</v>
      </c>
      <c r="B1332" s="9" t="s">
        <v>1317</v>
      </c>
      <c r="C1332" s="8" t="str">
        <f>"202310210105"</f>
        <v>202310210105</v>
      </c>
      <c r="D1332" s="8" t="s">
        <v>1337</v>
      </c>
      <c r="E1332" s="10">
        <v>64.4</v>
      </c>
      <c r="F1332" s="8" t="s">
        <v>9</v>
      </c>
    </row>
    <row r="1333" s="2" customFormat="1" ht="35.1" customHeight="1" spans="1:6">
      <c r="A1333" s="8">
        <v>1331</v>
      </c>
      <c r="B1333" s="9" t="s">
        <v>1317</v>
      </c>
      <c r="C1333" s="8" t="str">
        <f>"202310210313"</f>
        <v>202310210313</v>
      </c>
      <c r="D1333" s="8" t="s">
        <v>1338</v>
      </c>
      <c r="E1333" s="10">
        <v>64.3</v>
      </c>
      <c r="F1333" s="8" t="s">
        <v>9</v>
      </c>
    </row>
    <row r="1334" s="2" customFormat="1" ht="35.1" customHeight="1" spans="1:6">
      <c r="A1334" s="8">
        <v>1332</v>
      </c>
      <c r="B1334" s="9" t="s">
        <v>1317</v>
      </c>
      <c r="C1334" s="8" t="str">
        <f>"202310210303"</f>
        <v>202310210303</v>
      </c>
      <c r="D1334" s="8" t="s">
        <v>1339</v>
      </c>
      <c r="E1334" s="10">
        <v>64.3</v>
      </c>
      <c r="F1334" s="8" t="s">
        <v>9</v>
      </c>
    </row>
    <row r="1335" s="2" customFormat="1" ht="35.1" customHeight="1" spans="1:6">
      <c r="A1335" s="8">
        <v>1333</v>
      </c>
      <c r="B1335" s="9" t="s">
        <v>1317</v>
      </c>
      <c r="C1335" s="8" t="str">
        <f>"202310210126"</f>
        <v>202310210126</v>
      </c>
      <c r="D1335" s="8" t="s">
        <v>1340</v>
      </c>
      <c r="E1335" s="10">
        <v>64</v>
      </c>
      <c r="F1335" s="8" t="s">
        <v>9</v>
      </c>
    </row>
    <row r="1336" s="2" customFormat="1" ht="35.1" customHeight="1" spans="1:6">
      <c r="A1336" s="8">
        <v>1334</v>
      </c>
      <c r="B1336" s="9" t="s">
        <v>1317</v>
      </c>
      <c r="C1336" s="8" t="str">
        <f>"202310210216"</f>
        <v>202310210216</v>
      </c>
      <c r="D1336" s="8" t="s">
        <v>1341</v>
      </c>
      <c r="E1336" s="10">
        <v>63.9</v>
      </c>
      <c r="F1336" s="8" t="s">
        <v>9</v>
      </c>
    </row>
    <row r="1337" s="2" customFormat="1" ht="35.1" customHeight="1" spans="1:6">
      <c r="A1337" s="8">
        <v>1335</v>
      </c>
      <c r="B1337" s="9" t="s">
        <v>1317</v>
      </c>
      <c r="C1337" s="8" t="str">
        <f>"202310210130"</f>
        <v>202310210130</v>
      </c>
      <c r="D1337" s="8" t="s">
        <v>1342</v>
      </c>
      <c r="E1337" s="10">
        <v>63.6</v>
      </c>
      <c r="F1337" s="8" t="s">
        <v>9</v>
      </c>
    </row>
    <row r="1338" s="2" customFormat="1" ht="35.1" customHeight="1" spans="1:6">
      <c r="A1338" s="8">
        <v>1336</v>
      </c>
      <c r="B1338" s="9" t="s">
        <v>1317</v>
      </c>
      <c r="C1338" s="8" t="str">
        <f>"202310210326"</f>
        <v>202310210326</v>
      </c>
      <c r="D1338" s="8" t="s">
        <v>1343</v>
      </c>
      <c r="E1338" s="10">
        <v>63</v>
      </c>
      <c r="F1338" s="8" t="s">
        <v>9</v>
      </c>
    </row>
    <row r="1339" s="2" customFormat="1" ht="35.1" customHeight="1" spans="1:6">
      <c r="A1339" s="8">
        <v>1337</v>
      </c>
      <c r="B1339" s="9" t="s">
        <v>1317</v>
      </c>
      <c r="C1339" s="8" t="str">
        <f>"202310210214"</f>
        <v>202310210214</v>
      </c>
      <c r="D1339" s="8" t="s">
        <v>1344</v>
      </c>
      <c r="E1339" s="10">
        <v>62.6</v>
      </c>
      <c r="F1339" s="8" t="s">
        <v>9</v>
      </c>
    </row>
    <row r="1340" s="2" customFormat="1" ht="35.1" customHeight="1" spans="1:6">
      <c r="A1340" s="8">
        <v>1338</v>
      </c>
      <c r="B1340" s="9" t="s">
        <v>1317</v>
      </c>
      <c r="C1340" s="8" t="str">
        <f>"202310210211"</f>
        <v>202310210211</v>
      </c>
      <c r="D1340" s="8" t="s">
        <v>1345</v>
      </c>
      <c r="E1340" s="10">
        <v>62.5</v>
      </c>
      <c r="F1340" s="8" t="s">
        <v>9</v>
      </c>
    </row>
    <row r="1341" s="2" customFormat="1" ht="35.1" customHeight="1" spans="1:6">
      <c r="A1341" s="8">
        <v>1339</v>
      </c>
      <c r="B1341" s="9" t="s">
        <v>1317</v>
      </c>
      <c r="C1341" s="8" t="str">
        <f>"202310210207"</f>
        <v>202310210207</v>
      </c>
      <c r="D1341" s="8" t="s">
        <v>1346</v>
      </c>
      <c r="E1341" s="10">
        <v>61.8</v>
      </c>
      <c r="F1341" s="8" t="s">
        <v>9</v>
      </c>
    </row>
    <row r="1342" s="2" customFormat="1" ht="35.1" customHeight="1" spans="1:6">
      <c r="A1342" s="8">
        <v>1340</v>
      </c>
      <c r="B1342" s="9" t="s">
        <v>1317</v>
      </c>
      <c r="C1342" s="8" t="str">
        <f>"202310210206"</f>
        <v>202310210206</v>
      </c>
      <c r="D1342" s="8" t="s">
        <v>1347</v>
      </c>
      <c r="E1342" s="10">
        <v>61.8</v>
      </c>
      <c r="F1342" s="8" t="s">
        <v>9</v>
      </c>
    </row>
    <row r="1343" s="2" customFormat="1" ht="35.1" customHeight="1" spans="1:6">
      <c r="A1343" s="8">
        <v>1341</v>
      </c>
      <c r="B1343" s="9" t="s">
        <v>1317</v>
      </c>
      <c r="C1343" s="8" t="str">
        <f>"202310210129"</f>
        <v>202310210129</v>
      </c>
      <c r="D1343" s="8" t="s">
        <v>1348</v>
      </c>
      <c r="E1343" s="10">
        <v>61.1</v>
      </c>
      <c r="F1343" s="8" t="s">
        <v>9</v>
      </c>
    </row>
    <row r="1344" s="2" customFormat="1" ht="35.1" customHeight="1" spans="1:6">
      <c r="A1344" s="8">
        <v>1342</v>
      </c>
      <c r="B1344" s="9" t="s">
        <v>1317</v>
      </c>
      <c r="C1344" s="8" t="str">
        <f>"202310210223"</f>
        <v>202310210223</v>
      </c>
      <c r="D1344" s="8" t="s">
        <v>1349</v>
      </c>
      <c r="E1344" s="10">
        <v>61.1</v>
      </c>
      <c r="F1344" s="8" t="s">
        <v>9</v>
      </c>
    </row>
    <row r="1345" s="2" customFormat="1" ht="35.1" customHeight="1" spans="1:6">
      <c r="A1345" s="8">
        <v>1343</v>
      </c>
      <c r="B1345" s="9" t="s">
        <v>1317</v>
      </c>
      <c r="C1345" s="8" t="str">
        <f>"202310210230"</f>
        <v>202310210230</v>
      </c>
      <c r="D1345" s="8" t="s">
        <v>1350</v>
      </c>
      <c r="E1345" s="10">
        <v>60.9</v>
      </c>
      <c r="F1345" s="8" t="s">
        <v>9</v>
      </c>
    </row>
    <row r="1346" s="2" customFormat="1" ht="35.1" customHeight="1" spans="1:6">
      <c r="A1346" s="8">
        <v>1344</v>
      </c>
      <c r="B1346" s="9" t="s">
        <v>1317</v>
      </c>
      <c r="C1346" s="8" t="str">
        <f>"202310210323"</f>
        <v>202310210323</v>
      </c>
      <c r="D1346" s="8" t="s">
        <v>1351</v>
      </c>
      <c r="E1346" s="10">
        <v>60.6</v>
      </c>
      <c r="F1346" s="8" t="s">
        <v>9</v>
      </c>
    </row>
    <row r="1347" s="2" customFormat="1" ht="35.1" customHeight="1" spans="1:6">
      <c r="A1347" s="8">
        <v>1345</v>
      </c>
      <c r="B1347" s="9" t="s">
        <v>1317</v>
      </c>
      <c r="C1347" s="8" t="str">
        <f>"202310210327"</f>
        <v>202310210327</v>
      </c>
      <c r="D1347" s="8" t="s">
        <v>1352</v>
      </c>
      <c r="E1347" s="10">
        <v>60.5</v>
      </c>
      <c r="F1347" s="8" t="s">
        <v>9</v>
      </c>
    </row>
    <row r="1348" s="2" customFormat="1" ht="35.1" customHeight="1" spans="1:6">
      <c r="A1348" s="8">
        <v>1346</v>
      </c>
      <c r="B1348" s="9" t="s">
        <v>1317</v>
      </c>
      <c r="C1348" s="8" t="str">
        <f>"202310210226"</f>
        <v>202310210226</v>
      </c>
      <c r="D1348" s="8" t="s">
        <v>1353</v>
      </c>
      <c r="E1348" s="10">
        <v>60.2</v>
      </c>
      <c r="F1348" s="8" t="s">
        <v>9</v>
      </c>
    </row>
    <row r="1349" s="2" customFormat="1" ht="35.1" customHeight="1" spans="1:6">
      <c r="A1349" s="8">
        <v>1347</v>
      </c>
      <c r="B1349" s="9" t="s">
        <v>1317</v>
      </c>
      <c r="C1349" s="8" t="str">
        <f>"202310210228"</f>
        <v>202310210228</v>
      </c>
      <c r="D1349" s="8" t="s">
        <v>1354</v>
      </c>
      <c r="E1349" s="10">
        <v>59.7</v>
      </c>
      <c r="F1349" s="8" t="s">
        <v>9</v>
      </c>
    </row>
    <row r="1350" s="2" customFormat="1" ht="35.1" customHeight="1" spans="1:6">
      <c r="A1350" s="8">
        <v>1348</v>
      </c>
      <c r="B1350" s="9" t="s">
        <v>1317</v>
      </c>
      <c r="C1350" s="8" t="str">
        <f>"202310210128"</f>
        <v>202310210128</v>
      </c>
      <c r="D1350" s="8" t="s">
        <v>1355</v>
      </c>
      <c r="E1350" s="10">
        <v>59.1</v>
      </c>
      <c r="F1350" s="8" t="s">
        <v>9</v>
      </c>
    </row>
    <row r="1351" s="2" customFormat="1" ht="35.1" customHeight="1" spans="1:6">
      <c r="A1351" s="8">
        <v>1349</v>
      </c>
      <c r="B1351" s="9" t="s">
        <v>1317</v>
      </c>
      <c r="C1351" s="8" t="str">
        <f>"202310210325"</f>
        <v>202310210325</v>
      </c>
      <c r="D1351" s="8" t="s">
        <v>1356</v>
      </c>
      <c r="E1351" s="10">
        <v>59.1</v>
      </c>
      <c r="F1351" s="8" t="s">
        <v>9</v>
      </c>
    </row>
    <row r="1352" s="2" customFormat="1" ht="35.1" customHeight="1" spans="1:6">
      <c r="A1352" s="8">
        <v>1350</v>
      </c>
      <c r="B1352" s="9" t="s">
        <v>1317</v>
      </c>
      <c r="C1352" s="8" t="str">
        <f>"202310210307"</f>
        <v>202310210307</v>
      </c>
      <c r="D1352" s="8" t="s">
        <v>1357</v>
      </c>
      <c r="E1352" s="10">
        <v>58</v>
      </c>
      <c r="F1352" s="8" t="s">
        <v>9</v>
      </c>
    </row>
    <row r="1353" s="2" customFormat="1" ht="35.1" customHeight="1" spans="1:6">
      <c r="A1353" s="8">
        <v>1351</v>
      </c>
      <c r="B1353" s="9" t="s">
        <v>1317</v>
      </c>
      <c r="C1353" s="8" t="str">
        <f>"202310210103"</f>
        <v>202310210103</v>
      </c>
      <c r="D1353" s="8" t="s">
        <v>1358</v>
      </c>
      <c r="E1353" s="10">
        <v>57.9</v>
      </c>
      <c r="F1353" s="8" t="s">
        <v>9</v>
      </c>
    </row>
    <row r="1354" s="2" customFormat="1" ht="35.1" customHeight="1" spans="1:6">
      <c r="A1354" s="8">
        <v>1352</v>
      </c>
      <c r="B1354" s="9" t="s">
        <v>1317</v>
      </c>
      <c r="C1354" s="8" t="str">
        <f>"202310210121"</f>
        <v>202310210121</v>
      </c>
      <c r="D1354" s="8" t="s">
        <v>1359</v>
      </c>
      <c r="E1354" s="10">
        <v>56.3</v>
      </c>
      <c r="F1354" s="8" t="s">
        <v>9</v>
      </c>
    </row>
    <row r="1355" s="2" customFormat="1" ht="35.1" customHeight="1" spans="1:6">
      <c r="A1355" s="8">
        <v>1353</v>
      </c>
      <c r="B1355" s="9" t="s">
        <v>1317</v>
      </c>
      <c r="C1355" s="8" t="str">
        <f>"202310210314"</f>
        <v>202310210314</v>
      </c>
      <c r="D1355" s="8" t="s">
        <v>1360</v>
      </c>
      <c r="E1355" s="10">
        <v>56.1</v>
      </c>
      <c r="F1355" s="8" t="s">
        <v>9</v>
      </c>
    </row>
    <row r="1356" s="2" customFormat="1" ht="35.1" customHeight="1" spans="1:6">
      <c r="A1356" s="8">
        <v>1354</v>
      </c>
      <c r="B1356" s="9" t="s">
        <v>1317</v>
      </c>
      <c r="C1356" s="8" t="str">
        <f>"202310210120"</f>
        <v>202310210120</v>
      </c>
      <c r="D1356" s="8" t="s">
        <v>1361</v>
      </c>
      <c r="E1356" s="10">
        <v>55.9</v>
      </c>
      <c r="F1356" s="8" t="s">
        <v>9</v>
      </c>
    </row>
    <row r="1357" s="2" customFormat="1" ht="35.1" customHeight="1" spans="1:6">
      <c r="A1357" s="8">
        <v>1355</v>
      </c>
      <c r="B1357" s="9" t="s">
        <v>1317</v>
      </c>
      <c r="C1357" s="8" t="str">
        <f>"202310210208"</f>
        <v>202310210208</v>
      </c>
      <c r="D1357" s="8" t="s">
        <v>1362</v>
      </c>
      <c r="E1357" s="10">
        <v>55.8</v>
      </c>
      <c r="F1357" s="8" t="s">
        <v>9</v>
      </c>
    </row>
    <row r="1358" s="2" customFormat="1" ht="35.1" customHeight="1" spans="1:6">
      <c r="A1358" s="8">
        <v>1356</v>
      </c>
      <c r="B1358" s="9" t="s">
        <v>1317</v>
      </c>
      <c r="C1358" s="8" t="str">
        <f>"202310210310"</f>
        <v>202310210310</v>
      </c>
      <c r="D1358" s="8" t="s">
        <v>1363</v>
      </c>
      <c r="E1358" s="10">
        <v>53.1</v>
      </c>
      <c r="F1358" s="8" t="s">
        <v>9</v>
      </c>
    </row>
    <row r="1359" s="2" customFormat="1" ht="35.1" customHeight="1" spans="1:6">
      <c r="A1359" s="8">
        <v>1357</v>
      </c>
      <c r="B1359" s="9" t="s">
        <v>1317</v>
      </c>
      <c r="C1359" s="8" t="str">
        <f>"202310210204"</f>
        <v>202310210204</v>
      </c>
      <c r="D1359" s="8" t="s">
        <v>1364</v>
      </c>
      <c r="E1359" s="10">
        <v>0</v>
      </c>
      <c r="F1359" s="8" t="s">
        <v>280</v>
      </c>
    </row>
    <row r="1360" s="2" customFormat="1" ht="35.1" customHeight="1" spans="1:6">
      <c r="A1360" s="8">
        <v>1358</v>
      </c>
      <c r="B1360" s="9" t="s">
        <v>1317</v>
      </c>
      <c r="C1360" s="8" t="str">
        <f>"202310210324"</f>
        <v>202310210324</v>
      </c>
      <c r="D1360" s="8" t="s">
        <v>1365</v>
      </c>
      <c r="E1360" s="10">
        <v>0</v>
      </c>
      <c r="F1360" s="8" t="s">
        <v>280</v>
      </c>
    </row>
    <row r="1361" s="2" customFormat="1" ht="35.1" customHeight="1" spans="1:6">
      <c r="A1361" s="8">
        <v>1359</v>
      </c>
      <c r="B1361" s="9" t="s">
        <v>1317</v>
      </c>
      <c r="C1361" s="8" t="str">
        <f>"202310210305"</f>
        <v>202310210305</v>
      </c>
      <c r="D1361" s="8" t="s">
        <v>1366</v>
      </c>
      <c r="E1361" s="10">
        <v>0</v>
      </c>
      <c r="F1361" s="8" t="s">
        <v>280</v>
      </c>
    </row>
    <row r="1362" s="2" customFormat="1" ht="35.1" customHeight="1" spans="1:6">
      <c r="A1362" s="8">
        <v>1360</v>
      </c>
      <c r="B1362" s="9" t="s">
        <v>1317</v>
      </c>
      <c r="C1362" s="8" t="str">
        <f>"202310210119"</f>
        <v>202310210119</v>
      </c>
      <c r="D1362" s="8" t="s">
        <v>1367</v>
      </c>
      <c r="E1362" s="10">
        <v>0</v>
      </c>
      <c r="F1362" s="8" t="s">
        <v>280</v>
      </c>
    </row>
    <row r="1363" s="2" customFormat="1" ht="35.1" customHeight="1" spans="1:6">
      <c r="A1363" s="8">
        <v>1361</v>
      </c>
      <c r="B1363" s="9" t="s">
        <v>1317</v>
      </c>
      <c r="C1363" s="8" t="str">
        <f>"202310210322"</f>
        <v>202310210322</v>
      </c>
      <c r="D1363" s="8" t="s">
        <v>1368</v>
      </c>
      <c r="E1363" s="10">
        <v>0</v>
      </c>
      <c r="F1363" s="8" t="s">
        <v>280</v>
      </c>
    </row>
    <row r="1364" s="2" customFormat="1" ht="35.1" customHeight="1" spans="1:6">
      <c r="A1364" s="8">
        <v>1362</v>
      </c>
      <c r="B1364" s="9" t="s">
        <v>1317</v>
      </c>
      <c r="C1364" s="8" t="str">
        <f>"202310210318"</f>
        <v>202310210318</v>
      </c>
      <c r="D1364" s="8" t="s">
        <v>1369</v>
      </c>
      <c r="E1364" s="10">
        <v>0</v>
      </c>
      <c r="F1364" s="8" t="s">
        <v>280</v>
      </c>
    </row>
    <row r="1365" s="2" customFormat="1" ht="35.1" customHeight="1" spans="1:6">
      <c r="A1365" s="8">
        <v>1363</v>
      </c>
      <c r="B1365" s="9" t="s">
        <v>1317</v>
      </c>
      <c r="C1365" s="8" t="str">
        <f>"202310210320"</f>
        <v>202310210320</v>
      </c>
      <c r="D1365" s="8" t="s">
        <v>1370</v>
      </c>
      <c r="E1365" s="10">
        <v>0</v>
      </c>
      <c r="F1365" s="8" t="s">
        <v>280</v>
      </c>
    </row>
    <row r="1366" s="2" customFormat="1" ht="35.1" customHeight="1" spans="1:6">
      <c r="A1366" s="8">
        <v>1364</v>
      </c>
      <c r="B1366" s="9" t="s">
        <v>1317</v>
      </c>
      <c r="C1366" s="8" t="str">
        <f>"202310210114"</f>
        <v>202310210114</v>
      </c>
      <c r="D1366" s="8" t="s">
        <v>1371</v>
      </c>
      <c r="E1366" s="10">
        <v>0</v>
      </c>
      <c r="F1366" s="8" t="s">
        <v>280</v>
      </c>
    </row>
    <row r="1367" s="2" customFormat="1" ht="35.1" customHeight="1" spans="1:6">
      <c r="A1367" s="8">
        <v>1365</v>
      </c>
      <c r="B1367" s="9" t="s">
        <v>1317</v>
      </c>
      <c r="C1367" s="8" t="str">
        <f>"202310210106"</f>
        <v>202310210106</v>
      </c>
      <c r="D1367" s="8" t="s">
        <v>1372</v>
      </c>
      <c r="E1367" s="10">
        <v>0</v>
      </c>
      <c r="F1367" s="8" t="s">
        <v>280</v>
      </c>
    </row>
    <row r="1368" s="2" customFormat="1" ht="35.1" customHeight="1" spans="1:6">
      <c r="A1368" s="8">
        <v>1366</v>
      </c>
      <c r="B1368" s="9" t="s">
        <v>1317</v>
      </c>
      <c r="C1368" s="8" t="str">
        <f>"202310210219"</f>
        <v>202310210219</v>
      </c>
      <c r="D1368" s="8" t="s">
        <v>1373</v>
      </c>
      <c r="E1368" s="10">
        <v>0</v>
      </c>
      <c r="F1368" s="8" t="s">
        <v>280</v>
      </c>
    </row>
    <row r="1369" s="2" customFormat="1" ht="35.1" customHeight="1" spans="1:6">
      <c r="A1369" s="8">
        <v>1367</v>
      </c>
      <c r="B1369" s="9" t="s">
        <v>1317</v>
      </c>
      <c r="C1369" s="8" t="str">
        <f>"202310210315"</f>
        <v>202310210315</v>
      </c>
      <c r="D1369" s="8" t="s">
        <v>1374</v>
      </c>
      <c r="E1369" s="10">
        <v>0</v>
      </c>
      <c r="F1369" s="8" t="s">
        <v>280</v>
      </c>
    </row>
    <row r="1370" s="2" customFormat="1" ht="35.1" customHeight="1" spans="1:6">
      <c r="A1370" s="8">
        <v>1368</v>
      </c>
      <c r="B1370" s="9" t="s">
        <v>1317</v>
      </c>
      <c r="C1370" s="8" t="str">
        <f>"202310210205"</f>
        <v>202310210205</v>
      </c>
      <c r="D1370" s="8" t="s">
        <v>1375</v>
      </c>
      <c r="E1370" s="10">
        <v>0</v>
      </c>
      <c r="F1370" s="8" t="s">
        <v>280</v>
      </c>
    </row>
    <row r="1371" s="2" customFormat="1" ht="35.1" customHeight="1" spans="1:6">
      <c r="A1371" s="8">
        <v>1369</v>
      </c>
      <c r="B1371" s="9" t="s">
        <v>1317</v>
      </c>
      <c r="C1371" s="8" t="str">
        <f>"202310210304"</f>
        <v>202310210304</v>
      </c>
      <c r="D1371" s="8" t="s">
        <v>1376</v>
      </c>
      <c r="E1371" s="10">
        <v>0</v>
      </c>
      <c r="F1371" s="8" t="s">
        <v>280</v>
      </c>
    </row>
    <row r="1372" s="2" customFormat="1" ht="35.1" customHeight="1" spans="1:6">
      <c r="A1372" s="8">
        <v>1370</v>
      </c>
      <c r="B1372" s="9" t="s">
        <v>1317</v>
      </c>
      <c r="C1372" s="8" t="str">
        <f>"202310210209"</f>
        <v>202310210209</v>
      </c>
      <c r="D1372" s="8" t="s">
        <v>1377</v>
      </c>
      <c r="E1372" s="10">
        <v>0</v>
      </c>
      <c r="F1372" s="8" t="s">
        <v>280</v>
      </c>
    </row>
    <row r="1373" s="2" customFormat="1" ht="35.1" customHeight="1" spans="1:6">
      <c r="A1373" s="8">
        <v>1371</v>
      </c>
      <c r="B1373" s="9" t="s">
        <v>1317</v>
      </c>
      <c r="C1373" s="8" t="str">
        <f>"202310210215"</f>
        <v>202310210215</v>
      </c>
      <c r="D1373" s="8" t="s">
        <v>1378</v>
      </c>
      <c r="E1373" s="10">
        <v>0</v>
      </c>
      <c r="F1373" s="8" t="s">
        <v>280</v>
      </c>
    </row>
    <row r="1374" s="2" customFormat="1" ht="35.1" customHeight="1" spans="1:6">
      <c r="A1374" s="8">
        <v>1372</v>
      </c>
      <c r="B1374" s="9" t="s">
        <v>1317</v>
      </c>
      <c r="C1374" s="8" t="str">
        <f>"202310210101"</f>
        <v>202310210101</v>
      </c>
      <c r="D1374" s="8" t="s">
        <v>1379</v>
      </c>
      <c r="E1374" s="10">
        <v>0</v>
      </c>
      <c r="F1374" s="8" t="s">
        <v>280</v>
      </c>
    </row>
    <row r="1375" s="2" customFormat="1" ht="35.1" customHeight="1" spans="1:6">
      <c r="A1375" s="8">
        <v>1373</v>
      </c>
      <c r="B1375" s="9" t="s">
        <v>1317</v>
      </c>
      <c r="C1375" s="8" t="str">
        <f>"202310210202"</f>
        <v>202310210202</v>
      </c>
      <c r="D1375" s="8" t="s">
        <v>1380</v>
      </c>
      <c r="E1375" s="10">
        <v>0</v>
      </c>
      <c r="F1375" s="8" t="s">
        <v>280</v>
      </c>
    </row>
    <row r="1376" s="2" customFormat="1" ht="35.1" customHeight="1" spans="1:6">
      <c r="A1376" s="8">
        <v>1374</v>
      </c>
      <c r="B1376" s="9" t="s">
        <v>1317</v>
      </c>
      <c r="C1376" s="8" t="str">
        <f>"202310210113"</f>
        <v>202310210113</v>
      </c>
      <c r="D1376" s="8" t="s">
        <v>1381</v>
      </c>
      <c r="E1376" s="10">
        <v>0</v>
      </c>
      <c r="F1376" s="8" t="s">
        <v>280</v>
      </c>
    </row>
    <row r="1377" s="2" customFormat="1" ht="35.1" customHeight="1" spans="1:6">
      <c r="A1377" s="8">
        <v>1375</v>
      </c>
      <c r="B1377" s="9" t="s">
        <v>1317</v>
      </c>
      <c r="C1377" s="8" t="str">
        <f>"202310210221"</f>
        <v>202310210221</v>
      </c>
      <c r="D1377" s="8" t="s">
        <v>1382</v>
      </c>
      <c r="E1377" s="10">
        <v>0</v>
      </c>
      <c r="F1377" s="8" t="s">
        <v>280</v>
      </c>
    </row>
    <row r="1378" s="2" customFormat="1" ht="35.1" customHeight="1" spans="1:6">
      <c r="A1378" s="8">
        <v>1376</v>
      </c>
      <c r="B1378" s="9" t="s">
        <v>1317</v>
      </c>
      <c r="C1378" s="8" t="str">
        <f>"202310210131"</f>
        <v>202310210131</v>
      </c>
      <c r="D1378" s="8" t="s">
        <v>1383</v>
      </c>
      <c r="E1378" s="10">
        <v>0</v>
      </c>
      <c r="F1378" s="8" t="s">
        <v>280</v>
      </c>
    </row>
    <row r="1379" s="2" customFormat="1" ht="35.1" customHeight="1" spans="1:6">
      <c r="A1379" s="8">
        <v>1377</v>
      </c>
      <c r="B1379" s="9" t="s">
        <v>1317</v>
      </c>
      <c r="C1379" s="8" t="str">
        <f>"202310210210"</f>
        <v>202310210210</v>
      </c>
      <c r="D1379" s="8" t="s">
        <v>1384</v>
      </c>
      <c r="E1379" s="10">
        <v>0</v>
      </c>
      <c r="F1379" s="8" t="s">
        <v>280</v>
      </c>
    </row>
    <row r="1380" s="2" customFormat="1" ht="35.1" customHeight="1" spans="1:6">
      <c r="A1380" s="8">
        <v>1378</v>
      </c>
      <c r="B1380" s="9" t="s">
        <v>1317</v>
      </c>
      <c r="C1380" s="8" t="str">
        <f>"202310210328"</f>
        <v>202310210328</v>
      </c>
      <c r="D1380" s="8" t="s">
        <v>1385</v>
      </c>
      <c r="E1380" s="10">
        <v>0</v>
      </c>
      <c r="F1380" s="8" t="s">
        <v>280</v>
      </c>
    </row>
    <row r="1381" s="2" customFormat="1" ht="35.1" customHeight="1" spans="1:6">
      <c r="A1381" s="8">
        <v>1379</v>
      </c>
      <c r="B1381" s="9" t="s">
        <v>1317</v>
      </c>
      <c r="C1381" s="8" t="str">
        <f>"202310210321"</f>
        <v>202310210321</v>
      </c>
      <c r="D1381" s="8" t="s">
        <v>1386</v>
      </c>
      <c r="E1381" s="10">
        <v>0</v>
      </c>
      <c r="F1381" s="8" t="s">
        <v>280</v>
      </c>
    </row>
    <row r="1382" s="2" customFormat="1" ht="35.1" customHeight="1" spans="1:6">
      <c r="A1382" s="8">
        <v>1380</v>
      </c>
      <c r="B1382" s="9" t="s">
        <v>1317</v>
      </c>
      <c r="C1382" s="8" t="str">
        <f>"202310210227"</f>
        <v>202310210227</v>
      </c>
      <c r="D1382" s="8" t="s">
        <v>1387</v>
      </c>
      <c r="E1382" s="10">
        <v>0</v>
      </c>
      <c r="F1382" s="8" t="s">
        <v>280</v>
      </c>
    </row>
    <row r="1383" s="2" customFormat="1" ht="35.1" customHeight="1" spans="1:6">
      <c r="A1383" s="8">
        <v>1381</v>
      </c>
      <c r="B1383" s="9" t="s">
        <v>1317</v>
      </c>
      <c r="C1383" s="8" t="str">
        <f>"202310210112"</f>
        <v>202310210112</v>
      </c>
      <c r="D1383" s="8" t="s">
        <v>1388</v>
      </c>
      <c r="E1383" s="10">
        <v>0</v>
      </c>
      <c r="F1383" s="8" t="s">
        <v>280</v>
      </c>
    </row>
    <row r="1384" s="2" customFormat="1" ht="35.1" customHeight="1" spans="1:6">
      <c r="A1384" s="8">
        <v>1382</v>
      </c>
      <c r="B1384" s="9" t="s">
        <v>1317</v>
      </c>
      <c r="C1384" s="8" t="str">
        <f>"202310210118"</f>
        <v>202310210118</v>
      </c>
      <c r="D1384" s="8" t="s">
        <v>1389</v>
      </c>
      <c r="E1384" s="10">
        <v>0</v>
      </c>
      <c r="F1384" s="8" t="s">
        <v>280</v>
      </c>
    </row>
    <row r="1385" s="2" customFormat="1" ht="35.1" customHeight="1" spans="1:6">
      <c r="A1385" s="8">
        <v>1383</v>
      </c>
      <c r="B1385" s="9" t="s">
        <v>1317</v>
      </c>
      <c r="C1385" s="8" t="str">
        <f>"202310210301"</f>
        <v>202310210301</v>
      </c>
      <c r="D1385" s="8" t="s">
        <v>1390</v>
      </c>
      <c r="E1385" s="10">
        <v>0</v>
      </c>
      <c r="F1385" s="8" t="s">
        <v>280</v>
      </c>
    </row>
    <row r="1386" s="2" customFormat="1" ht="35.1" customHeight="1" spans="1:6">
      <c r="A1386" s="8">
        <v>1384</v>
      </c>
      <c r="B1386" s="9" t="s">
        <v>1317</v>
      </c>
      <c r="C1386" s="8" t="str">
        <f>"202310210225"</f>
        <v>202310210225</v>
      </c>
      <c r="D1386" s="8" t="s">
        <v>1391</v>
      </c>
      <c r="E1386" s="10">
        <v>0</v>
      </c>
      <c r="F1386" s="8" t="s">
        <v>280</v>
      </c>
    </row>
    <row r="1387" s="2" customFormat="1" ht="35.1" customHeight="1" spans="1:6">
      <c r="A1387" s="8">
        <v>1385</v>
      </c>
      <c r="B1387" s="9" t="s">
        <v>1317</v>
      </c>
      <c r="C1387" s="8" t="str">
        <f>"202310210220"</f>
        <v>202310210220</v>
      </c>
      <c r="D1387" s="8" t="s">
        <v>1392</v>
      </c>
      <c r="E1387" s="10">
        <v>0</v>
      </c>
      <c r="F1387" s="8" t="s">
        <v>280</v>
      </c>
    </row>
    <row r="1388" s="2" customFormat="1" ht="35.1" customHeight="1" spans="1:6">
      <c r="A1388" s="8">
        <v>1386</v>
      </c>
      <c r="B1388" s="9" t="s">
        <v>1317</v>
      </c>
      <c r="C1388" s="8" t="str">
        <f>"202310210201"</f>
        <v>202310210201</v>
      </c>
      <c r="D1388" s="8" t="s">
        <v>1393</v>
      </c>
      <c r="E1388" s="10">
        <v>0</v>
      </c>
      <c r="F1388" s="8" t="s">
        <v>280</v>
      </c>
    </row>
    <row r="1389" s="2" customFormat="1" ht="35.1" customHeight="1" spans="1:6">
      <c r="A1389" s="8">
        <v>1387</v>
      </c>
      <c r="B1389" s="9" t="s">
        <v>1317</v>
      </c>
      <c r="C1389" s="8" t="str">
        <f>"202310210309"</f>
        <v>202310210309</v>
      </c>
      <c r="D1389" s="8" t="s">
        <v>1394</v>
      </c>
      <c r="E1389" s="10">
        <v>0</v>
      </c>
      <c r="F1389" s="8" t="s">
        <v>280</v>
      </c>
    </row>
    <row r="1390" s="2" customFormat="1" ht="35.1" customHeight="1" spans="1:6">
      <c r="A1390" s="8">
        <v>1388</v>
      </c>
      <c r="B1390" s="9" t="s">
        <v>1317</v>
      </c>
      <c r="C1390" s="8" t="str">
        <f>"202310210317"</f>
        <v>202310210317</v>
      </c>
      <c r="D1390" s="8" t="s">
        <v>1395</v>
      </c>
      <c r="E1390" s="10">
        <v>0</v>
      </c>
      <c r="F1390" s="8" t="s">
        <v>280</v>
      </c>
    </row>
    <row r="1391" s="2" customFormat="1" ht="35.1" customHeight="1" spans="1:6">
      <c r="A1391" s="8">
        <v>1389</v>
      </c>
      <c r="B1391" s="9" t="s">
        <v>1317</v>
      </c>
      <c r="C1391" s="8" t="str">
        <f>"202310210329"</f>
        <v>202310210329</v>
      </c>
      <c r="D1391" s="8" t="s">
        <v>1396</v>
      </c>
      <c r="E1391" s="10">
        <v>0</v>
      </c>
      <c r="F1391" s="8" t="s">
        <v>280</v>
      </c>
    </row>
    <row r="1392" s="2" customFormat="1" ht="35.1" customHeight="1" spans="1:6">
      <c r="A1392" s="8">
        <v>1390</v>
      </c>
      <c r="B1392" s="9" t="s">
        <v>1317</v>
      </c>
      <c r="C1392" s="8" t="str">
        <f>"202310210127"</f>
        <v>202310210127</v>
      </c>
      <c r="D1392" s="8" t="s">
        <v>1397</v>
      </c>
      <c r="E1392" s="10">
        <v>0</v>
      </c>
      <c r="F1392" s="8" t="s">
        <v>280</v>
      </c>
    </row>
    <row r="1393" s="2" customFormat="1" ht="35.1" customHeight="1" spans="1:6">
      <c r="A1393" s="8">
        <v>1391</v>
      </c>
      <c r="B1393" s="9" t="s">
        <v>1317</v>
      </c>
      <c r="C1393" s="8" t="str">
        <f>"202310210212"</f>
        <v>202310210212</v>
      </c>
      <c r="D1393" s="8" t="s">
        <v>1398</v>
      </c>
      <c r="E1393" s="10">
        <v>0</v>
      </c>
      <c r="F1393" s="8" t="s">
        <v>280</v>
      </c>
    </row>
    <row r="1394" s="2" customFormat="1" ht="35.1" customHeight="1" spans="1:6">
      <c r="A1394" s="8">
        <v>1392</v>
      </c>
      <c r="B1394" s="9" t="s">
        <v>1317</v>
      </c>
      <c r="C1394" s="8" t="str">
        <f>"202310210123"</f>
        <v>202310210123</v>
      </c>
      <c r="D1394" s="8" t="s">
        <v>1399</v>
      </c>
      <c r="E1394" s="10">
        <v>0</v>
      </c>
      <c r="F1394" s="8" t="s">
        <v>280</v>
      </c>
    </row>
    <row r="1395" s="2" customFormat="1" ht="35.1" customHeight="1" spans="1:6">
      <c r="A1395" s="8">
        <v>1393</v>
      </c>
      <c r="B1395" s="9" t="s">
        <v>1317</v>
      </c>
      <c r="C1395" s="8" t="str">
        <f>"202310210222"</f>
        <v>202310210222</v>
      </c>
      <c r="D1395" s="8" t="s">
        <v>1400</v>
      </c>
      <c r="E1395" s="10">
        <v>0</v>
      </c>
      <c r="F1395" s="8" t="s">
        <v>280</v>
      </c>
    </row>
    <row r="1396" s="2" customFormat="1" ht="35.1" customHeight="1" spans="1:6">
      <c r="A1396" s="8">
        <v>1394</v>
      </c>
      <c r="B1396" s="9" t="s">
        <v>1317</v>
      </c>
      <c r="C1396" s="8" t="str">
        <f>"202310210319"</f>
        <v>202310210319</v>
      </c>
      <c r="D1396" s="8" t="s">
        <v>1401</v>
      </c>
      <c r="E1396" s="10">
        <v>0</v>
      </c>
      <c r="F1396" s="8" t="s">
        <v>280</v>
      </c>
    </row>
    <row r="1397" s="2" customFormat="1" ht="35.1" customHeight="1" spans="1:6">
      <c r="A1397" s="8">
        <v>1395</v>
      </c>
      <c r="B1397" s="9" t="s">
        <v>1317</v>
      </c>
      <c r="C1397" s="8" t="str">
        <f>"202310210229"</f>
        <v>202310210229</v>
      </c>
      <c r="D1397" s="8" t="s">
        <v>1402</v>
      </c>
      <c r="E1397" s="10">
        <v>0</v>
      </c>
      <c r="F1397" s="8" t="s">
        <v>280</v>
      </c>
    </row>
    <row r="1398" s="2" customFormat="1" ht="35.1" customHeight="1" spans="1:6">
      <c r="A1398" s="8">
        <v>1396</v>
      </c>
      <c r="B1398" s="9" t="s">
        <v>1317</v>
      </c>
      <c r="C1398" s="8" t="str">
        <f>"202310210102"</f>
        <v>202310210102</v>
      </c>
      <c r="D1398" s="8" t="s">
        <v>1403</v>
      </c>
      <c r="E1398" s="10">
        <v>0</v>
      </c>
      <c r="F1398" s="8" t="s">
        <v>280</v>
      </c>
    </row>
    <row r="1399" s="2" customFormat="1" ht="35.1" customHeight="1" spans="1:6">
      <c r="A1399" s="8">
        <v>1397</v>
      </c>
      <c r="B1399" s="9" t="s">
        <v>1317</v>
      </c>
      <c r="C1399" s="8" t="str">
        <f>"202310210110"</f>
        <v>202310210110</v>
      </c>
      <c r="D1399" s="8" t="s">
        <v>1404</v>
      </c>
      <c r="E1399" s="10">
        <v>0</v>
      </c>
      <c r="F1399" s="8" t="s">
        <v>280</v>
      </c>
    </row>
    <row r="1400" s="2" customFormat="1" ht="35.1" customHeight="1" spans="1:6">
      <c r="A1400" s="8">
        <v>1398</v>
      </c>
      <c r="B1400" s="9" t="s">
        <v>1317</v>
      </c>
      <c r="C1400" s="8" t="str">
        <f>"202310210117"</f>
        <v>202310210117</v>
      </c>
      <c r="D1400" s="8" t="s">
        <v>1405</v>
      </c>
      <c r="E1400" s="10">
        <v>0</v>
      </c>
      <c r="F1400" s="8" t="s">
        <v>280</v>
      </c>
    </row>
    <row r="1401" s="2" customFormat="1" ht="35.1" customHeight="1" spans="1:6">
      <c r="A1401" s="8">
        <v>1399</v>
      </c>
      <c r="B1401" s="9" t="s">
        <v>1317</v>
      </c>
      <c r="C1401" s="8" t="str">
        <f>"202310210217"</f>
        <v>202310210217</v>
      </c>
      <c r="D1401" s="8" t="s">
        <v>1406</v>
      </c>
      <c r="E1401" s="10">
        <v>0</v>
      </c>
      <c r="F1401" s="8" t="s">
        <v>280</v>
      </c>
    </row>
    <row r="1402" s="2" customFormat="1" ht="35.1" customHeight="1" spans="1:6">
      <c r="A1402" s="8">
        <v>1400</v>
      </c>
      <c r="B1402" s="9" t="s">
        <v>1317</v>
      </c>
      <c r="C1402" s="8" t="str">
        <f>"202310210111"</f>
        <v>202310210111</v>
      </c>
      <c r="D1402" s="8" t="s">
        <v>1407</v>
      </c>
      <c r="E1402" s="10">
        <v>0</v>
      </c>
      <c r="F1402" s="8" t="s">
        <v>280</v>
      </c>
    </row>
  </sheetData>
  <sheetProtection selectLockedCells="1" selectUnlockedCells="1"/>
  <mergeCells count="1">
    <mergeCell ref="A1:F1"/>
  </mergeCells>
  <printOptions horizontalCentered="1"/>
  <pageMargins left="0.078740157480315" right="0.078740157480315" top="0.31496062992126" bottom="0.31496062992126" header="0.31496062992126" footer="0.078740157480315"/>
  <pageSetup paperSize="9" scale="88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黄毅</cp:lastModifiedBy>
  <dcterms:created xsi:type="dcterms:W3CDTF">2015-06-05T18:19:00Z</dcterms:created>
  <cp:lastPrinted>2023-10-25T08:05:00Z</cp:lastPrinted>
  <dcterms:modified xsi:type="dcterms:W3CDTF">2023-10-25T11:08:29Z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42C4A773355A452BB08621B844A5318B_13</vt:lpwstr>
  </property>
  <property fmtid="{D5CDD505-2E9C-101B-9397-08002B2CF9AE}" pid="3" name="KSOProductBuildVer">
    <vt:lpwstr>2052-12.1.0.15712</vt:lpwstr>
  </property>
</Properties>
</file>